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charts/chart2.xml" ContentType="application/vnd.openxmlformats-officedocument.drawingml.chart+xml"/>
  <Override PartName="/xl/drawings/drawing8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8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4.xml" ContentType="application/vnd.openxmlformats-officedocument.drawing+xml"/>
  <Override PartName="/xl/charts/chart10.xml" ContentType="application/vnd.openxmlformats-officedocument.drawingml.chart+xml"/>
  <Override PartName="/xl/drawings/drawing85.xml" ContentType="application/vnd.openxmlformats-officedocument.drawing+xml"/>
  <Override PartName="/xl/charts/chart11.xml" ContentType="application/vnd.openxmlformats-officedocument.drawingml.chart+xml"/>
  <Override PartName="/xl/drawings/drawing86.xml" ContentType="application/vnd.openxmlformats-officedocument.drawing+xml"/>
  <Override PartName="/xl/charts/chart12.xml" ContentType="application/vnd.openxmlformats-officedocument.drawingml.chart+xml"/>
  <Override PartName="/xl/drawings/drawing87.xml" ContentType="application/vnd.openxmlformats-officedocument.drawing+xml"/>
  <Override PartName="/xl/charts/chart13.xml" ContentType="application/vnd.openxmlformats-officedocument.drawingml.chart+xml"/>
  <Override PartName="/xl/drawings/drawing88.xml" ContentType="application/vnd.openxmlformats-officedocument.drawing+xml"/>
  <Override PartName="/xl/charts/chart14.xml" ContentType="application/vnd.openxmlformats-officedocument.drawingml.chart+xml"/>
  <Override PartName="/xl/drawings/drawing8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0.xml" ContentType="application/vnd.openxmlformats-officedocument.drawing+xml"/>
  <Override PartName="/xl/charts/chart19.xml" ContentType="application/vnd.openxmlformats-officedocument.drawingml.chart+xml"/>
  <Override PartName="/xl/drawings/drawing91.xml" ContentType="application/vnd.openxmlformats-officedocument.drawing+xml"/>
  <Override PartName="/xl/charts/chart20.xml" ContentType="application/vnd.openxmlformats-officedocument.drawingml.chart+xml"/>
  <Override PartName="/xl/drawings/drawing92.xml" ContentType="application/vnd.openxmlformats-officedocument.drawing+xml"/>
  <Override PartName="/xl/charts/chart21.xml" ContentType="application/vnd.openxmlformats-officedocument.drawingml.chart+xml"/>
  <Override PartName="/xl/drawings/drawing93.xml" ContentType="application/vnd.openxmlformats-officedocument.drawing+xml"/>
  <Override PartName="/xl/charts/chart22.xml" ContentType="application/vnd.openxmlformats-officedocument.drawingml.chart+xml"/>
  <Override PartName="/xl/drawings/drawing94.xml" ContentType="application/vnd.openxmlformats-officedocument.drawing+xml"/>
  <Override PartName="/xl/charts/chart23.xml" ContentType="application/vnd.openxmlformats-officedocument.drawingml.chart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charts/chart24.xml" ContentType="application/vnd.openxmlformats-officedocument.drawingml.chart+xml"/>
  <Override PartName="/xl/drawings/drawing97.xml" ContentType="application/vnd.openxmlformats-officedocument.drawing+xml"/>
  <Override PartName="/xl/charts/chart25.xml" ContentType="application/vnd.openxmlformats-officedocument.drawingml.chart+xml"/>
  <Override PartName="/xl/drawings/drawing98.xml" ContentType="application/vnd.openxmlformats-officedocument.drawing+xml"/>
  <Override PartName="/xl/charts/chart26.xml" ContentType="application/vnd.openxmlformats-officedocument.drawingml.chart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charts/chart27.xml" ContentType="application/vnd.openxmlformats-officedocument.drawingml.chart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drawings/drawing123.xml" ContentType="application/vnd.openxmlformats-officedocument.drawing+xml"/>
  <Override PartName="/xl/drawings/drawing124.xml" ContentType="application/vnd.openxmlformats-officedocument.drawing+xml"/>
  <Override PartName="/xl/drawings/drawing125.xml" ContentType="application/vnd.openxmlformats-officedocument.drawing+xml"/>
  <Override PartName="/xl/drawings/drawing126.xml" ContentType="application/vnd.openxmlformats-officedocument.drawing+xml"/>
  <Override PartName="/xl/drawings/drawing127.xml" ContentType="application/vnd.openxmlformats-officedocument.drawing+xml"/>
  <Override PartName="/xl/drawings/drawing128.xml" ContentType="application/vnd.openxmlformats-officedocument.drawing+xml"/>
  <Override PartName="/xl/drawings/drawing129.xml" ContentType="application/vnd.openxmlformats-officedocument.drawing+xml"/>
  <Override PartName="/xl/drawings/drawing1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Excel Work\"/>
    </mc:Choice>
  </mc:AlternateContent>
  <xr:revisionPtr revIDLastSave="0" documentId="10_ncr:8100000_{8C580846-2234-45EE-807D-EE158275F7FC}" xr6:coauthVersionLast="33" xr6:coauthVersionMax="33" xr10:uidLastSave="{00000000-0000-0000-0000-000000000000}"/>
  <bookViews>
    <workbookView xWindow="240" yWindow="72" windowWidth="11760" windowHeight="5556" tabRatio="883" firstSheet="67" activeTab="75" xr2:uid="{00000000-000D-0000-FFFF-FFFF00000000}"/>
  </bookViews>
  <sheets>
    <sheet name="Home" sheetId="154" r:id="rId1"/>
    <sheet name="Sum(if,ifs)" sheetId="110" r:id="rId2"/>
    <sheet name="Sum Ex1" sheetId="111" r:id="rId3"/>
    <sheet name="Count(if,ifs)" sheetId="112" r:id="rId4"/>
    <sheet name="Sum,Count,Avg Ex" sheetId="113" r:id="rId5"/>
    <sheet name="Wildcards" sheetId="16" r:id="rId6"/>
    <sheet name="Text Functions" sheetId="114" r:id="rId7"/>
    <sheet name="Text Ex" sheetId="115" r:id="rId8"/>
    <sheet name="IF Functionality" sheetId="116" r:id="rId9"/>
    <sheet name="IF Ex1" sheetId="4" r:id="rId10"/>
    <sheet name="IF Ex2" sheetId="5" r:id="rId11"/>
    <sheet name="IF Ex3" sheetId="6" r:id="rId12"/>
    <sheet name="IF Ex4" sheetId="7" r:id="rId13"/>
    <sheet name="IF Ex5" sheetId="8" r:id="rId14"/>
    <sheet name="Ref Ex1" sheetId="1" r:id="rId15"/>
    <sheet name="Ref Ex2" sheetId="2" r:id="rId16"/>
    <sheet name="Ref Ex3" sheetId="3" r:id="rId17"/>
    <sheet name="References" sheetId="106" r:id="rId18"/>
    <sheet name="Vlookup(False)" sheetId="107" r:id="rId19"/>
    <sheet name="Vlookup Ex1" sheetId="108" r:id="rId20"/>
    <sheet name="Vlookup Ex2" sheetId="19" r:id="rId21"/>
    <sheet name="Vlookup Ex3" sheetId="20" r:id="rId22"/>
    <sheet name="Vlookup(True)" sheetId="105" r:id="rId23"/>
    <sheet name="Vlookup Ex4" sheetId="21" r:id="rId24"/>
    <sheet name="Vlookup Ex5" sheetId="22" r:id="rId25"/>
    <sheet name="a" sheetId="24" r:id="rId26"/>
    <sheet name="b" sheetId="25" r:id="rId27"/>
    <sheet name="c" sheetId="26" r:id="rId28"/>
    <sheet name="d" sheetId="27" r:id="rId29"/>
    <sheet name="Vlookup &amp; IF" sheetId="104" r:id="rId30"/>
    <sheet name="1 (a)" sheetId="31" r:id="rId31"/>
    <sheet name="1 (b)" sheetId="30" r:id="rId32"/>
    <sheet name="2 (a)" sheetId="118" r:id="rId33"/>
    <sheet name="2 (b)" sheetId="117" r:id="rId34"/>
    <sheet name="Hlookup(False)" sheetId="23" r:id="rId35"/>
    <sheet name="Hlookup(True)" sheetId="100" r:id="rId36"/>
    <sheet name="Lookup" sheetId="101" r:id="rId37"/>
    <sheet name="Index &amp; Match" sheetId="127" r:id="rId38"/>
    <sheet name="Index &amp; Match Ex1" sheetId="33" r:id="rId39"/>
    <sheet name="Index &amp; Match Ex2" sheetId="32" r:id="rId40"/>
    <sheet name="Index &amp; Match Ex3" sheetId="88" r:id="rId41"/>
    <sheet name="Lookup, Index &amp; Match" sheetId="103" r:id="rId42"/>
    <sheet name="Fin Functions" sheetId="89" r:id="rId43"/>
    <sheet name="Loan Table" sheetId="90" r:id="rId44"/>
    <sheet name="Simple Int" sheetId="91" r:id="rId45"/>
    <sheet name="Compound Int" sheetId="92" r:id="rId46"/>
    <sheet name="Depreciation" sheetId="93" r:id="rId47"/>
    <sheet name="Misc Ex1" sheetId="94" r:id="rId48"/>
    <sheet name="Sort &amp; Filter" sheetId="95" r:id="rId49"/>
    <sheet name="Filter Ex1" sheetId="96" r:id="rId50"/>
    <sheet name="Date &amp; Time" sheetId="97" r:id="rId51"/>
    <sheet name="Date Ex1" sheetId="119" r:id="rId52"/>
    <sheet name="Date Ex2" sheetId="120" r:id="rId53"/>
    <sheet name="Date Ex3" sheetId="121" r:id="rId54"/>
    <sheet name="Pivot Table Ex1 (a)" sheetId="99" r:id="rId55"/>
    <sheet name="Pivot Table Ex1 (b)" sheetId="98" r:id="rId56"/>
    <sheet name="Pivot Table Ex2" sheetId="35" r:id="rId57"/>
    <sheet name="Pivot Table Ex3" sheetId="36" r:id="rId58"/>
    <sheet name="Data Validation" sheetId="87" r:id="rId59"/>
    <sheet name="Data Validation Ex1" sheetId="128" r:id="rId60"/>
    <sheet name="Data Validation Ex2" sheetId="129" r:id="rId61"/>
    <sheet name="Data Validation Ex3 (a)" sheetId="130" r:id="rId62"/>
    <sheet name="Data Validation Ex3 (b)" sheetId="131" r:id="rId63"/>
    <sheet name="Data Validation Ex4" sheetId="132" r:id="rId64"/>
    <sheet name="Data Validation Ex5" sheetId="143" r:id="rId65"/>
    <sheet name="Data Validation Ex6" sheetId="144" r:id="rId66"/>
    <sheet name="Data Validation Ex7" sheetId="145" r:id="rId67"/>
    <sheet name="Data Validation Ex8" sheetId="146" r:id="rId68"/>
    <sheet name="Data Validation Ex9" sheetId="147" r:id="rId69"/>
    <sheet name="Data Validation Ex10" sheetId="148" r:id="rId70"/>
    <sheet name="Data Validation Ex11" sheetId="149" r:id="rId71"/>
    <sheet name="Protection Ex1" sheetId="122" r:id="rId72"/>
    <sheet name="Protection Ex2" sheetId="123" r:id="rId73"/>
    <sheet name="Protection Ex3" sheetId="124" r:id="rId74"/>
    <sheet name="Protection Ex4(a)" sheetId="125" r:id="rId75"/>
    <sheet name="Protection Ex4(b)" sheetId="126" r:id="rId76"/>
    <sheet name="Dashboard Ex1" sheetId="74" r:id="rId77"/>
    <sheet name="Dashboard Ex2(a)" sheetId="133" r:id="rId78"/>
    <sheet name="Dashboard Ex2(b)" sheetId="134" r:id="rId79"/>
    <sheet name="Dashboard Ex2(c)" sheetId="135" r:id="rId80"/>
    <sheet name="Column Chart Ex1" sheetId="75" r:id="rId81"/>
    <sheet name="Column Chart Ex2" sheetId="76" r:id="rId82"/>
    <sheet name="Bar Chart" sheetId="77" r:id="rId83"/>
    <sheet name="Line Chart" sheetId="78" r:id="rId84"/>
    <sheet name="Secondary Axis" sheetId="79" r:id="rId85"/>
    <sheet name="3D Line chart" sheetId="80" r:id="rId86"/>
    <sheet name="Area Chart" sheetId="81" r:id="rId87"/>
    <sheet name="Pie Chart" sheetId="82" r:id="rId88"/>
    <sheet name="Bar of Pie Chart" sheetId="83" r:id="rId89"/>
    <sheet name="Stock Chart Ex1" sheetId="84" r:id="rId90"/>
    <sheet name="Stock Chart Ex2" sheetId="85" r:id="rId91"/>
    <sheet name="Log Scale" sheetId="86" r:id="rId92"/>
    <sheet name="Thermometer Chart" sheetId="56" r:id="rId93"/>
    <sheet name="Gauge Chart" sheetId="57" r:id="rId94"/>
    <sheet name="Timeline (Gantt) Chart" sheetId="58" r:id="rId95"/>
    <sheet name="In-cell Chart" sheetId="59" r:id="rId96"/>
    <sheet name="Waterfall Chart" sheetId="60" r:id="rId97"/>
    <sheet name="Min-Max Chart" sheetId="61" r:id="rId98"/>
    <sheet name="Bullet Chart" sheetId="62" r:id="rId99"/>
    <sheet name="ARRAY Ex1" sheetId="71" r:id="rId100"/>
    <sheet name="ARRAY Ex2" sheetId="72" r:id="rId101"/>
    <sheet name="ARRAY Ex3" sheetId="73" r:id="rId102"/>
    <sheet name="ARRAY Ex4" sheetId="63" r:id="rId103"/>
    <sheet name="Consolidate Ex1(a)" sheetId="138" r:id="rId104"/>
    <sheet name="Consolidate Ex1(b)" sheetId="137" r:id="rId105"/>
    <sheet name="Consolidate Ex1(c)" sheetId="65" r:id="rId106"/>
    <sheet name="Consolidate Ex1(d)" sheetId="66" r:id="rId107"/>
    <sheet name="Goal Seek Ex1" sheetId="67" r:id="rId108"/>
    <sheet name="Goal Seek Ex2" sheetId="40" r:id="rId109"/>
    <sheet name="Data Table Ex1" sheetId="68" r:id="rId110"/>
    <sheet name="Data Table Ex2" sheetId="69" r:id="rId111"/>
    <sheet name="Scenario Mgr." sheetId="70" r:id="rId112"/>
    <sheet name="Indirect" sheetId="46" r:id="rId113"/>
    <sheet name="Assam" sheetId="47" r:id="rId114"/>
    <sheet name="Bihar" sheetId="48" r:id="rId115"/>
    <sheet name="Chhattisgarh" sheetId="49" r:id="rId116"/>
    <sheet name="Goa" sheetId="50" r:id="rId117"/>
    <sheet name="Gujrat" sheetId="51" r:id="rId118"/>
    <sheet name="Haryana" sheetId="52" r:id="rId119"/>
    <sheet name="Himachal Pradesh" sheetId="53" r:id="rId120"/>
    <sheet name="Kerala" sheetId="54" r:id="rId121"/>
    <sheet name="Madhya Pradesh" sheetId="55" r:id="rId122"/>
    <sheet name="Error Main" sheetId="9" r:id="rId123"/>
    <sheet name="Error Ex1" sheetId="10" r:id="rId124"/>
    <sheet name="Error Ex2" sheetId="11" r:id="rId125"/>
    <sheet name="Error Ex3" sheetId="12" r:id="rId126"/>
    <sheet name="Conditional Formatting Ex1" sheetId="139" r:id="rId127"/>
    <sheet name="Conditional Formatting Ex2" sheetId="140" r:id="rId128"/>
    <sheet name="Conditional Formatting Ex3" sheetId="141" r:id="rId129"/>
    <sheet name="Conditional Formatting Ex4" sheetId="142" r:id="rId130"/>
    <sheet name="Solver" sheetId="151" r:id="rId131"/>
  </sheets>
  <externalReferences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</externalReferences>
  <definedNames>
    <definedName name="_xlnm._FilterDatabase" localSheetId="102" hidden="1">'ARRAY Ex4'!$A$3:$D$29</definedName>
    <definedName name="_xlnm._FilterDatabase" localSheetId="3" hidden="1">'Count(if,ifs)'!$A$3:$D$29</definedName>
    <definedName name="_xlnm._FilterDatabase" localSheetId="49" hidden="1">'Filter Ex1'!$A$3:$H$122</definedName>
    <definedName name="_xlnm._FilterDatabase" localSheetId="48" hidden="1">'Sort &amp; Filter'!$A$3:$F$21</definedName>
    <definedName name="_xlnm._FilterDatabase" localSheetId="1" hidden="1">'Sum(if,ifs)'!$A$3:$F$13</definedName>
    <definedName name="a" localSheetId="104">#REF!</definedName>
    <definedName name="a" localSheetId="58">#REF!</definedName>
    <definedName name="a" localSheetId="130">#REF!</definedName>
    <definedName name="a" localSheetId="22">#REF!</definedName>
    <definedName name="a">#REF!</definedName>
    <definedName name="abc">OFFSET('[1]Dynamic Ranges and Charts'!$B$29,COUNTA('[1]Dynamic Ranges and Charts'!$B$29:$B$213)-n,0,n,1)</definedName>
    <definedName name="b" localSheetId="58">#REF!</definedName>
    <definedName name="b" localSheetId="130">#REF!</definedName>
    <definedName name="b" localSheetId="22">#REF!</definedName>
    <definedName name="b">#REF!</definedName>
    <definedName name="CodeList" localSheetId="130">'[2]In List'!$C$2:$C$4</definedName>
    <definedName name="CodeList">'[3]In List'!$C$2:$C$4</definedName>
    <definedName name="codes" localSheetId="104">'[4]Conditional format  A1'!#REF!</definedName>
    <definedName name="codes" localSheetId="76">'[4]Conditional format  A1'!#REF!</definedName>
    <definedName name="codes" localSheetId="58">'[4]Conditional format  A1'!#REF!</definedName>
    <definedName name="codes" localSheetId="130">'[5]Conditional format  A1'!#REF!</definedName>
    <definedName name="codes" localSheetId="22">'[4]Conditional format  A1'!#REF!</definedName>
    <definedName name="codes">'[4]Conditional format  A1'!#REF!</definedName>
    <definedName name="codes1" localSheetId="76">'[4]Conditional format  A1'!#REF!</definedName>
    <definedName name="codes1" localSheetId="58">'[4]Conditional format  A1'!#REF!</definedName>
    <definedName name="codes1" localSheetId="130">'[5]Conditional format  A1'!#REF!</definedName>
    <definedName name="codes1" localSheetId="22">'[4]Conditional format  A1'!#REF!</definedName>
    <definedName name="codes1">'[4]Conditional format  A1'!#REF!</definedName>
    <definedName name="COGS">'[6]Scenario Manager'!$B$4</definedName>
    <definedName name="Courses">[7]!tblCourseList[TITLE]</definedName>
    <definedName name="_xlnm.Criteria" localSheetId="49">'Filter Ex1'!#REF!</definedName>
    <definedName name="_xlnm.Criteria" localSheetId="130">[8]List!$B$11:$B$13</definedName>
    <definedName name="_xlnm.Criteria">[9]List!$B$11:$B$13</definedName>
    <definedName name="das">[10]Scenarios!$B$14</definedName>
    <definedName name="data" localSheetId="104">#REF!</definedName>
    <definedName name="data" localSheetId="58">#REF!</definedName>
    <definedName name="data" localSheetId="47">#REF!</definedName>
    <definedName name="data" localSheetId="130">#REF!</definedName>
    <definedName name="data" localSheetId="48">#REF!</definedName>
    <definedName name="data" localSheetId="22">#REF!</definedName>
    <definedName name="data">[11]Data!$B$7:$K$107</definedName>
    <definedName name="Days">ROW(INDIRECT("1:31"))</definedName>
    <definedName name="dec" localSheetId="76">#REF!</definedName>
    <definedName name="dec" localSheetId="58">#REF!</definedName>
    <definedName name="dec" localSheetId="130">#REF!</definedName>
    <definedName name="dec" localSheetId="22">#REF!</definedName>
    <definedName name="dec">#REF!</definedName>
    <definedName name="Dep.Exp.">'[6]Scenario Manager'!$B$6</definedName>
    <definedName name="dyn_budget" localSheetId="20">OFFSET('[1]Dynamic Ranges and Charts'!$B$5,1,2,COUNTA('[1]Dynamic Ranges and Charts'!$B$6:$B$17),1)</definedName>
    <definedName name="dyn_budget">OFFSET('[1]Dynamic Ranges and Charts'!$B$5,1,2,COUNTA('[1]Dynamic Ranges and Charts'!$B$6:$B$17),1)</definedName>
    <definedName name="dyn_lastn_dates" localSheetId="104">OFFSET('[1]Dynamic Ranges and Charts'!$B$29,COUNTA('[1]Dynamic Ranges and Charts'!$B$29:$B$213)-n,0,n,1)</definedName>
    <definedName name="dyn_lastn_dates" localSheetId="58">OFFSET('[1]Dynamic Ranges and Charts'!$B$29,COUNTA('[1]Dynamic Ranges and Charts'!$B$29:$B$213)-n,0,n,1)</definedName>
    <definedName name="dyn_lastn_dates" localSheetId="20">OFFSET('[1]Dynamic Ranges and Charts'!$B$29,COUNTA('[1]Dynamic Ranges and Charts'!$B$29:$B$213)-'Vlookup Ex2'!n,0,'Vlookup Ex2'!n,1)</definedName>
    <definedName name="dyn_lastn_dates" localSheetId="22">OFFSET('[1]Dynamic Ranges and Charts'!$B$29,COUNTA('[1]Dynamic Ranges and Charts'!$B$29:$B$213)-n,0,n,1)</definedName>
    <definedName name="dyn_lastn_dates">OFFSET('[1]Dynamic Ranges and Charts'!$B$29,COUNTA('[1]Dynamic Ranges and Charts'!$B$29:$B$213)-n,0,n,1)</definedName>
    <definedName name="dyn_lastn_values" localSheetId="104">OFFSET('[1]Dynamic Ranges and Charts'!$B$29,COUNTA('[1]Dynamic Ranges and Charts'!$B$29:$B$213)-n,1,n,1)</definedName>
    <definedName name="dyn_lastn_values" localSheetId="58">OFFSET('[1]Dynamic Ranges and Charts'!$B$29,COUNTA('[1]Dynamic Ranges and Charts'!$B$29:$B$213)-n,1,n,1)</definedName>
    <definedName name="dyn_lastn_values" localSheetId="20">OFFSET('[1]Dynamic Ranges and Charts'!$B$29,COUNTA('[1]Dynamic Ranges and Charts'!$B$29:$B$213)-'Vlookup Ex2'!n,1,'Vlookup Ex2'!n,1)</definedName>
    <definedName name="dyn_lastn_values" localSheetId="22">OFFSET('[1]Dynamic Ranges and Charts'!$B$29,COUNTA('[1]Dynamic Ranges and Charts'!$B$29:$B$213)-n,1,n,1)</definedName>
    <definedName name="dyn_lastn_values">OFFSET('[1]Dynamic Ranges and Charts'!$B$29,COUNTA('[1]Dynamic Ranges and Charts'!$B$29:$B$213)-n,1,n,1)</definedName>
    <definedName name="dyn_range" localSheetId="20">OFFSET('[1]Dynamic Ranges'!$B$5,0,0,COUNTA(!$B$5:$B$100),3)</definedName>
    <definedName name="dyn_range">OFFSET('[1]Dynamic Ranges'!$B$5,0,0,COUNTA(!$B$5:$B$100),3)</definedName>
    <definedName name="dyn_salary" localSheetId="20">OFFSET('[1]Dynamic Ranges and Charts'!$B$5,1,1,COUNTA('[1]Dynamic Ranges and Charts'!$B$6:$B$17),1)</definedName>
    <definedName name="dyn_salary">OFFSET('[1]Dynamic Ranges and Charts'!$B$5,1,1,COUNTA('[1]Dynamic Ranges and Charts'!$B$6:$B$17),1)</definedName>
    <definedName name="EBIT">'[6]Scenario Manager'!$B$7</definedName>
    <definedName name="Employees">[7]!tblEmployeeInfo[NAME]</definedName>
    <definedName name="Expenses">'[6]Scenario Manager'!$B$5</definedName>
    <definedName name="_xlnm.Extract" localSheetId="49">'Filter Ex1'!#REF!</definedName>
    <definedName name="Hourly_labor_cost" localSheetId="104">#REF!</definedName>
    <definedName name="Hourly_labor_cost" localSheetId="58">#REF!</definedName>
    <definedName name="Hourly_labor_cost" localSheetId="47">'[12]Scenario Mgr.'!$B$2</definedName>
    <definedName name="Hourly_labor_cost" localSheetId="111">'Scenario Mgr.'!$B$4</definedName>
    <definedName name="Hourly_labor_cost" localSheetId="130">#REF!</definedName>
    <definedName name="Hourly_labor_cost" localSheetId="48">'[13]Scenario Mgr.'!$B$2</definedName>
    <definedName name="Hourly_labor_cost" localSheetId="22">#REF!</definedName>
    <definedName name="hourly_labor_cost">[10]Scenarios!$B$2</definedName>
    <definedName name="income">'[14]Worksheet-1'!$B$2:$F$2</definedName>
    <definedName name="Increments" localSheetId="104">#REF!</definedName>
    <definedName name="Increments" localSheetId="58">#REF!</definedName>
    <definedName name="Increments" localSheetId="130">#REF!</definedName>
    <definedName name="Increments" localSheetId="22">#REF!</definedName>
    <definedName name="Increments">#REF!</definedName>
    <definedName name="Int.Exp.">'[6]Scenario Manager'!$B$9</definedName>
    <definedName name="InventoryPart">'[15]Assumptions for DV'!$A$2:$A$17</definedName>
    <definedName name="jan" localSheetId="104">#REF!</definedName>
    <definedName name="jan" localSheetId="76">#REF!</definedName>
    <definedName name="jan" localSheetId="58">#REF!</definedName>
    <definedName name="jan" localSheetId="130">#REF!</definedName>
    <definedName name="jan" localSheetId="22">#REF!</definedName>
    <definedName name="jan">#REF!</definedName>
    <definedName name="KCosts_9" localSheetId="58">#REF!</definedName>
    <definedName name="KCosts_9" localSheetId="22">#REF!</definedName>
    <definedName name="KCosts_9">#REF!</definedName>
    <definedName name="lastname">[14]Sheet1!$A$3:$A$150</definedName>
    <definedName name="lettergrade" localSheetId="104">#REF!</definedName>
    <definedName name="lettergrade" localSheetId="58">#REF!</definedName>
    <definedName name="lettergrade" localSheetId="22">#REF!</definedName>
    <definedName name="lettergrade">#REF!</definedName>
    <definedName name="Life">Depreciation!$B$5</definedName>
    <definedName name="Material_cost" localSheetId="104">#REF!</definedName>
    <definedName name="Material_cost" localSheetId="58">#REF!</definedName>
    <definedName name="Material_cost" localSheetId="47">'[12]Scenario Mgr.'!$B$3</definedName>
    <definedName name="Material_cost" localSheetId="54">'[13]Scenario Mgr.'!$B$3</definedName>
    <definedName name="Material_cost" localSheetId="111">'Scenario Mgr.'!$B$5</definedName>
    <definedName name="Material_cost" localSheetId="130">#REF!</definedName>
    <definedName name="Material_cost" localSheetId="48">'[13]Scenario Mgr.'!$B$3</definedName>
    <definedName name="Material_cost" localSheetId="22">#REF!</definedName>
    <definedName name="material_cost">[10]Scenarios!$B$3</definedName>
    <definedName name="n" localSheetId="20">'[1]Dynamic Ranges and Charts'!$D$30</definedName>
    <definedName name="n">'[1]Dynamic Ranges and Charts'!$D$30</definedName>
    <definedName name="name" localSheetId="104">#REF!</definedName>
    <definedName name="name" localSheetId="58">#REF!</definedName>
    <definedName name="name" localSheetId="22">#REF!</definedName>
    <definedName name="name">#REF!</definedName>
    <definedName name="Number_mailed" localSheetId="104">#REF!</definedName>
    <definedName name="Number_mailed" localSheetId="110">'Data Table Ex2'!$B$6</definedName>
    <definedName name="Number_mailed" localSheetId="58">#REF!</definedName>
    <definedName name="Number_mailed" localSheetId="47">'[12]Two way DATA Table'!$B$4</definedName>
    <definedName name="Number_mailed" localSheetId="54">'[13]Two way DATA Table'!$B$4</definedName>
    <definedName name="Number_mailed" localSheetId="130">#REF!</definedName>
    <definedName name="Number_mailed" localSheetId="48">'[13]Two way DATA Table'!$B$4</definedName>
    <definedName name="Number_mailed" localSheetId="22">#REF!</definedName>
    <definedName name="Number_mailed">#REF!</definedName>
    <definedName name="policyno">[14]Sheet1!$C$3:$C$150</definedName>
    <definedName name="PPE_life">[16]Offset!$J$11</definedName>
    <definedName name="PreTaxIncome">'[6]Scenario Manager'!$B$10</definedName>
    <definedName name="_xlnm.Print_Titles" localSheetId="83">'Line Chart'!$3:$3</definedName>
    <definedName name="ProductA_Profit" localSheetId="104">#REF!</definedName>
    <definedName name="ProductA_Profit" localSheetId="58">#REF!</definedName>
    <definedName name="ProductA_Profit" localSheetId="111">'Scenario Mgr.'!$B$15</definedName>
    <definedName name="ProductA_Profit" localSheetId="130">#REF!</definedName>
    <definedName name="ProductA_Profit" localSheetId="22">#REF!</definedName>
    <definedName name="ProductA_Profit">#REF!</definedName>
    <definedName name="ProductB_Profit" localSheetId="104">#REF!</definedName>
    <definedName name="ProductB_Profit" localSheetId="58">#REF!</definedName>
    <definedName name="ProductB_Profit" localSheetId="111">'Scenario Mgr.'!$C$15</definedName>
    <definedName name="ProductB_Profit" localSheetId="130">#REF!</definedName>
    <definedName name="ProductB_Profit" localSheetId="22">#REF!</definedName>
    <definedName name="ProductB_Profit">#REF!</definedName>
    <definedName name="ProductC_Profit" localSheetId="104">#REF!</definedName>
    <definedName name="ProductC_Profit" localSheetId="58">#REF!</definedName>
    <definedName name="ProductC_Profit" localSheetId="111">'Scenario Mgr.'!$D$15</definedName>
    <definedName name="ProductC_Profit" localSheetId="130">#REF!</definedName>
    <definedName name="ProductC_Profit" localSheetId="22">#REF!</definedName>
    <definedName name="ProductC_Profit">#REF!</definedName>
    <definedName name="profit" localSheetId="104">#REF!</definedName>
    <definedName name="profit" localSheetId="58">#REF!</definedName>
    <definedName name="profit" localSheetId="22">#REF!</definedName>
    <definedName name="profit">#REF!</definedName>
    <definedName name="Profit_Product_A">[10]Scenarios!$B$12</definedName>
    <definedName name="Profit_Product_B">[10]Scenarios!$C$12</definedName>
    <definedName name="Profit_Product_C">[10]Scenarios!$D$12</definedName>
    <definedName name="profits">[10]Scenarios!$B$12:$D$12</definedName>
    <definedName name="province">'[14]Worksheet-1'!$A$3:$A$11</definedName>
    <definedName name="quarterly_rates" localSheetId="104">#REF!</definedName>
    <definedName name="quarterly_rates" localSheetId="58">#REF!</definedName>
    <definedName name="quarterly_rates" localSheetId="22">#REF!</definedName>
    <definedName name="quarterly_rates">#REF!</definedName>
    <definedName name="Range1" localSheetId="104">'[17]Worksheet 2'!#REF!</definedName>
    <definedName name="Range1" localSheetId="58">'[17]Worksheet 2'!#REF!</definedName>
    <definedName name="Range1" localSheetId="22">'[17]Worksheet 2'!#REF!</definedName>
    <definedName name="Range1">'[17]Worksheet 2'!#REF!</definedName>
    <definedName name="Response_rate" localSheetId="104">#REF!</definedName>
    <definedName name="Response_rate" localSheetId="110">'Data Table Ex2'!$B$7</definedName>
    <definedName name="Response_rate" localSheetId="58">#REF!</definedName>
    <definedName name="Response_rate" localSheetId="130">#REF!</definedName>
    <definedName name="Response_rate" localSheetId="22">#REF!</definedName>
    <definedName name="Response_rate">#REF!</definedName>
    <definedName name="Sales">'[6]Scenario Manager'!$B$3</definedName>
    <definedName name="solver_adj" localSheetId="108" hidden="1">'Goal Seek Ex2'!$C$16:$C$19</definedName>
    <definedName name="solver_adj" localSheetId="130" hidden="1">Solver!$B$5:$B$7</definedName>
    <definedName name="solver_cvg" localSheetId="108" hidden="1">0.0001</definedName>
    <definedName name="solver_cvg" localSheetId="130" hidden="1">0.0001</definedName>
    <definedName name="solver_drv" localSheetId="108" hidden="1">2</definedName>
    <definedName name="solver_drv" localSheetId="130" hidden="1">1</definedName>
    <definedName name="solver_eng" localSheetId="108" hidden="1">1</definedName>
    <definedName name="solver_est" localSheetId="108" hidden="1">1</definedName>
    <definedName name="solver_est" localSheetId="130" hidden="1">1</definedName>
    <definedName name="solver_itr" localSheetId="108" hidden="1">2147483647</definedName>
    <definedName name="solver_itr" localSheetId="130" hidden="1">100</definedName>
    <definedName name="solver_lhs1" localSheetId="130" hidden="1">Solver!$B$8</definedName>
    <definedName name="solver_lhs2" localSheetId="130" hidden="1">Solver!$B$7</definedName>
    <definedName name="solver_lhs3" localSheetId="130" hidden="1">Solver!$B$6</definedName>
    <definedName name="solver_lhs4" localSheetId="130" hidden="1">Solver!$B$7</definedName>
    <definedName name="solver_lhs5" localSheetId="130" hidden="1">Solver!$B$5</definedName>
    <definedName name="solver_lin" localSheetId="130" hidden="1">2</definedName>
    <definedName name="solver_mip" localSheetId="108" hidden="1">2147483647</definedName>
    <definedName name="solver_mni" localSheetId="108" hidden="1">30</definedName>
    <definedName name="solver_mrt" localSheetId="108" hidden="1">0.075</definedName>
    <definedName name="solver_msl" localSheetId="108" hidden="1">2</definedName>
    <definedName name="solver_neg" localSheetId="108" hidden="1">1</definedName>
    <definedName name="solver_neg" localSheetId="130" hidden="1">2</definedName>
    <definedName name="solver_nod" localSheetId="108" hidden="1">2147483647</definedName>
    <definedName name="solver_num" localSheetId="108" hidden="1">0</definedName>
    <definedName name="solver_num" localSheetId="130" hidden="1">0</definedName>
    <definedName name="solver_nwt" localSheetId="108" hidden="1">1</definedName>
    <definedName name="solver_nwt" localSheetId="130" hidden="1">1</definedName>
    <definedName name="solver_opt" localSheetId="108" hidden="1">'Goal Seek Ex2'!$D$22</definedName>
    <definedName name="solver_opt" localSheetId="130" hidden="1">Solver!$D$8</definedName>
    <definedName name="solver_pre" localSheetId="108" hidden="1">0.000001</definedName>
    <definedName name="solver_pre" localSheetId="130" hidden="1">0.000001</definedName>
    <definedName name="solver_rbv" localSheetId="108" hidden="1">1</definedName>
    <definedName name="solver_rel1" localSheetId="130" hidden="1">2</definedName>
    <definedName name="solver_rel2" localSheetId="130" hidden="1">1</definedName>
    <definedName name="solver_rel3" localSheetId="130" hidden="1">3</definedName>
    <definedName name="solver_rel4" localSheetId="130" hidden="1">1</definedName>
    <definedName name="solver_rel5" localSheetId="130" hidden="1">2</definedName>
    <definedName name="solver_rhs1" localSheetId="130" hidden="1">300</definedName>
    <definedName name="solver_rhs2" localSheetId="130" hidden="1">40</definedName>
    <definedName name="solver_rhs3" localSheetId="130" hidden="1">40</definedName>
    <definedName name="solver_rhs4" localSheetId="130" hidden="1">40</definedName>
    <definedName name="solver_rhs5" localSheetId="130" hidden="1">Solver!$B$7</definedName>
    <definedName name="solver_rlx" localSheetId="108" hidden="1">2</definedName>
    <definedName name="solver_rsd" localSheetId="108" hidden="1">0</definedName>
    <definedName name="solver_scl" localSheetId="108" hidden="1">1</definedName>
    <definedName name="solver_scl" localSheetId="130" hidden="1">2</definedName>
    <definedName name="solver_sho" localSheetId="108" hidden="1">2</definedName>
    <definedName name="solver_sho" localSheetId="130" hidden="1">2</definedName>
    <definedName name="solver_ssz" localSheetId="108" hidden="1">100</definedName>
    <definedName name="solver_tim" localSheetId="108" hidden="1">2147483647</definedName>
    <definedName name="solver_tim" localSheetId="130" hidden="1">100</definedName>
    <definedName name="solver_tmp" localSheetId="130" hidden="1">40</definedName>
    <definedName name="solver_tol" localSheetId="108" hidden="1">0.01</definedName>
    <definedName name="solver_tol" localSheetId="130" hidden="1">0.05</definedName>
    <definedName name="solver_typ" localSheetId="108" hidden="1">3</definedName>
    <definedName name="solver_typ" localSheetId="130" hidden="1">1</definedName>
    <definedName name="solver_val" localSheetId="108" hidden="1">0</definedName>
    <definedName name="solver_val" localSheetId="130" hidden="1">0</definedName>
    <definedName name="solver_ver" localSheetId="108" hidden="1">3</definedName>
    <definedName name="Start_10" localSheetId="104">#REF!</definedName>
    <definedName name="Start_10" localSheetId="58">#REF!</definedName>
    <definedName name="Start_10" localSheetId="130">#REF!</definedName>
    <definedName name="Start_10" localSheetId="22">#REF!</definedName>
    <definedName name="Start_10">#REF!</definedName>
    <definedName name="Start_16" localSheetId="58">#REF!</definedName>
    <definedName name="Start_16" localSheetId="130">#REF!</definedName>
    <definedName name="Start_16" localSheetId="22">#REF!</definedName>
    <definedName name="Start_16">#REF!</definedName>
    <definedName name="Start_18" localSheetId="58">#REF!</definedName>
    <definedName name="Start_18" localSheetId="130">#REF!</definedName>
    <definedName name="Start_18" localSheetId="22">#REF!</definedName>
    <definedName name="Start_18">#REF!</definedName>
    <definedName name="Start_19" localSheetId="58">#REF!</definedName>
    <definedName name="Start_19" localSheetId="130">#REF!</definedName>
    <definedName name="Start_19" localSheetId="22">#REF!</definedName>
    <definedName name="Start_19">#REF!</definedName>
    <definedName name="Start_3" localSheetId="58">#REF!</definedName>
    <definedName name="Start_3" localSheetId="130">#REF!</definedName>
    <definedName name="Start_3" localSheetId="22">#REF!</definedName>
    <definedName name="Start_3">#REF!</definedName>
    <definedName name="Start_4" localSheetId="58">#REF!</definedName>
    <definedName name="Start_4" localSheetId="130">#REF!</definedName>
    <definedName name="Start_4" localSheetId="22">#REF!</definedName>
    <definedName name="Start_4">#REF!</definedName>
    <definedName name="Start_5" localSheetId="58">#REF!</definedName>
    <definedName name="Start_5" localSheetId="130">#REF!</definedName>
    <definedName name="Start_5" localSheetId="22">#REF!</definedName>
    <definedName name="Start_5">#REF!</definedName>
    <definedName name="Start_6" localSheetId="58">#REF!</definedName>
    <definedName name="Start_6" localSheetId="130">#REF!</definedName>
    <definedName name="Start_6" localSheetId="22">#REF!</definedName>
    <definedName name="Start_6">#REF!</definedName>
    <definedName name="Start_7" localSheetId="58">#REF!</definedName>
    <definedName name="Start_7" localSheetId="130">#REF!</definedName>
    <definedName name="Start_7" localSheetId="22">#REF!</definedName>
    <definedName name="Start_7">#REF!</definedName>
    <definedName name="t" localSheetId="58">#REF!</definedName>
    <definedName name="t" localSheetId="130">#REF!</definedName>
    <definedName name="t" localSheetId="22">#REF!</definedName>
    <definedName name="t">#REF!</definedName>
    <definedName name="Tax" localSheetId="104">'[18]Ex 02'!#REF!</definedName>
    <definedName name="Tax" localSheetId="58">'[18]Ex 02'!#REF!</definedName>
    <definedName name="Tax" localSheetId="125">'Error Ex2'!#REF!</definedName>
    <definedName name="Tax" localSheetId="22">'[18]Ex 02'!#REF!</definedName>
    <definedName name="Tax">'Error Ex2'!#REF!</definedName>
    <definedName name="TaxExp.">'[6]Scenario Manager'!$B$12</definedName>
    <definedName name="taxrate">'[14]Worksheet-1'!$B$3:$F$11</definedName>
    <definedName name="Total_Profit" localSheetId="104">#REF!</definedName>
    <definedName name="Total_Profit" localSheetId="58">#REF!</definedName>
    <definedName name="Total_Profit" localSheetId="111">'Scenario Mgr.'!$B$17</definedName>
    <definedName name="Total_Profit" localSheetId="130">#REF!</definedName>
    <definedName name="Total_Profit" localSheetId="22">#REF!</definedName>
    <definedName name="Total_Profit">[10]Scenarios!$B$14</definedName>
    <definedName name="x" localSheetId="104">#REF!</definedName>
    <definedName name="x" localSheetId="58">#REF!</definedName>
    <definedName name="x" localSheetId="130">#REF!</definedName>
    <definedName name="x" localSheetId="22">#REF!</definedName>
    <definedName name="x">#REF!</definedName>
    <definedName name="y" localSheetId="58">#REF!</definedName>
    <definedName name="y" localSheetId="130">#REF!</definedName>
    <definedName name="y" localSheetId="22">#REF!</definedName>
    <definedName name="y">#REF!</definedName>
  </definedNames>
  <calcPr calcId="162913"/>
</workbook>
</file>

<file path=xl/calcChain.xml><?xml version="1.0" encoding="utf-8"?>
<calcChain xmlns="http://schemas.openxmlformats.org/spreadsheetml/2006/main">
  <c r="C8" i="33" l="1"/>
  <c r="C4" i="127"/>
  <c r="G9" i="23"/>
  <c r="G10" i="23"/>
  <c r="G11" i="23"/>
  <c r="G12" i="23"/>
  <c r="G13" i="23"/>
  <c r="G14" i="23"/>
  <c r="G15" i="23"/>
  <c r="G16" i="23"/>
  <c r="G17" i="23"/>
  <c r="G18" i="23"/>
  <c r="G19" i="23"/>
  <c r="G8" i="23"/>
  <c r="C10" i="117"/>
  <c r="D10" i="117"/>
  <c r="E10" i="117"/>
  <c r="F10" i="117"/>
  <c r="G10" i="117"/>
  <c r="C11" i="117"/>
  <c r="D11" i="117"/>
  <c r="E11" i="117"/>
  <c r="F11" i="117"/>
  <c r="G11" i="117"/>
  <c r="C12" i="117"/>
  <c r="D12" i="117"/>
  <c r="E12" i="117"/>
  <c r="F12" i="117"/>
  <c r="G12" i="117"/>
  <c r="C13" i="117"/>
  <c r="D13" i="117"/>
  <c r="E13" i="117"/>
  <c r="F13" i="117"/>
  <c r="G13" i="117"/>
  <c r="C14" i="117"/>
  <c r="D14" i="117"/>
  <c r="E14" i="117"/>
  <c r="F14" i="117"/>
  <c r="G14" i="117"/>
  <c r="D9" i="117"/>
  <c r="E9" i="117"/>
  <c r="F9" i="117"/>
  <c r="G9" i="117"/>
  <c r="C9" i="117"/>
  <c r="C10" i="30"/>
  <c r="D10" i="30"/>
  <c r="E10" i="30"/>
  <c r="F10" i="30"/>
  <c r="G10" i="30"/>
  <c r="H10" i="30"/>
  <c r="I10" i="30"/>
  <c r="J10" i="30"/>
  <c r="K10" i="30"/>
  <c r="L10" i="30"/>
  <c r="M10" i="30"/>
  <c r="C11" i="30"/>
  <c r="D11" i="30"/>
  <c r="E11" i="30"/>
  <c r="F11" i="30"/>
  <c r="G11" i="30"/>
  <c r="H11" i="30"/>
  <c r="I11" i="30"/>
  <c r="J11" i="30"/>
  <c r="K11" i="30"/>
  <c r="L11" i="30"/>
  <c r="M11" i="30"/>
  <c r="C12" i="30"/>
  <c r="D12" i="30"/>
  <c r="E12" i="30"/>
  <c r="F12" i="30"/>
  <c r="G12" i="30"/>
  <c r="H12" i="30"/>
  <c r="I12" i="30"/>
  <c r="J12" i="30"/>
  <c r="K12" i="30"/>
  <c r="L12" i="30"/>
  <c r="M12" i="30"/>
  <c r="C13" i="30"/>
  <c r="D13" i="30"/>
  <c r="E13" i="30"/>
  <c r="F13" i="30"/>
  <c r="G13" i="30"/>
  <c r="H13" i="30"/>
  <c r="I13" i="30"/>
  <c r="J13" i="30"/>
  <c r="K13" i="30"/>
  <c r="L13" i="30"/>
  <c r="M13" i="30"/>
  <c r="C14" i="30"/>
  <c r="D14" i="30"/>
  <c r="E14" i="30"/>
  <c r="F14" i="30"/>
  <c r="G14" i="30"/>
  <c r="H14" i="30"/>
  <c r="I14" i="30"/>
  <c r="J14" i="30"/>
  <c r="K14" i="30"/>
  <c r="L14" i="30"/>
  <c r="M14" i="30"/>
  <c r="C15" i="30"/>
  <c r="D15" i="30"/>
  <c r="E15" i="30"/>
  <c r="F15" i="30"/>
  <c r="G15" i="30"/>
  <c r="H15" i="30"/>
  <c r="I15" i="30"/>
  <c r="J15" i="30"/>
  <c r="K15" i="30"/>
  <c r="L15" i="30"/>
  <c r="M15" i="30"/>
  <c r="C16" i="30"/>
  <c r="D16" i="30"/>
  <c r="E16" i="30"/>
  <c r="F16" i="30"/>
  <c r="G16" i="30"/>
  <c r="H16" i="30"/>
  <c r="I16" i="30"/>
  <c r="J16" i="30"/>
  <c r="K16" i="30"/>
  <c r="L16" i="30"/>
  <c r="M16" i="30"/>
  <c r="C17" i="30"/>
  <c r="D17" i="30"/>
  <c r="E17" i="30"/>
  <c r="F17" i="30"/>
  <c r="G17" i="30"/>
  <c r="H17" i="30"/>
  <c r="I17" i="30"/>
  <c r="J17" i="30"/>
  <c r="K17" i="30"/>
  <c r="L17" i="30"/>
  <c r="M17" i="30"/>
  <c r="C18" i="30"/>
  <c r="D18" i="30"/>
  <c r="E18" i="30"/>
  <c r="F18" i="30"/>
  <c r="G18" i="30"/>
  <c r="H18" i="30"/>
  <c r="I18" i="30"/>
  <c r="J18" i="30"/>
  <c r="K18" i="30"/>
  <c r="L18" i="30"/>
  <c r="M18" i="30"/>
  <c r="C19" i="30"/>
  <c r="D19" i="30"/>
  <c r="E19" i="30"/>
  <c r="F19" i="30"/>
  <c r="G19" i="30"/>
  <c r="H19" i="30"/>
  <c r="I19" i="30"/>
  <c r="J19" i="30"/>
  <c r="K19" i="30"/>
  <c r="L19" i="30"/>
  <c r="M19" i="30"/>
  <c r="C20" i="30"/>
  <c r="D20" i="30"/>
  <c r="E20" i="30"/>
  <c r="F20" i="30"/>
  <c r="G20" i="30"/>
  <c r="H20" i="30"/>
  <c r="I20" i="30"/>
  <c r="J20" i="30"/>
  <c r="K20" i="30"/>
  <c r="L20" i="30"/>
  <c r="M20" i="30"/>
  <c r="C21" i="30"/>
  <c r="D21" i="30"/>
  <c r="E21" i="30"/>
  <c r="F21" i="30"/>
  <c r="G21" i="30"/>
  <c r="H21" i="30"/>
  <c r="I21" i="30"/>
  <c r="J21" i="30"/>
  <c r="K21" i="30"/>
  <c r="L21" i="30"/>
  <c r="M21" i="30"/>
  <c r="C22" i="30"/>
  <c r="D22" i="30"/>
  <c r="E22" i="30"/>
  <c r="F22" i="30"/>
  <c r="G22" i="30"/>
  <c r="H22" i="30"/>
  <c r="I22" i="30"/>
  <c r="J22" i="30"/>
  <c r="K22" i="30"/>
  <c r="L22" i="30"/>
  <c r="M22" i="30"/>
  <c r="C23" i="30"/>
  <c r="D23" i="30"/>
  <c r="E23" i="30"/>
  <c r="F23" i="30"/>
  <c r="G23" i="30"/>
  <c r="H23" i="30"/>
  <c r="I23" i="30"/>
  <c r="J23" i="30"/>
  <c r="K23" i="30"/>
  <c r="L23" i="30"/>
  <c r="M23" i="30"/>
  <c r="C24" i="30"/>
  <c r="D24" i="30"/>
  <c r="E24" i="30"/>
  <c r="F24" i="30"/>
  <c r="G24" i="30"/>
  <c r="H24" i="30"/>
  <c r="I24" i="30"/>
  <c r="J24" i="30"/>
  <c r="K24" i="30"/>
  <c r="L24" i="30"/>
  <c r="M24" i="30"/>
  <c r="C25" i="30"/>
  <c r="D25" i="30"/>
  <c r="E25" i="30"/>
  <c r="F25" i="30"/>
  <c r="G25" i="30"/>
  <c r="H25" i="30"/>
  <c r="I25" i="30"/>
  <c r="J25" i="30"/>
  <c r="K25" i="30"/>
  <c r="L25" i="30"/>
  <c r="M25" i="30"/>
  <c r="C26" i="30"/>
  <c r="D26" i="30"/>
  <c r="E26" i="30"/>
  <c r="F26" i="30"/>
  <c r="G26" i="30"/>
  <c r="H26" i="30"/>
  <c r="I26" i="30"/>
  <c r="J26" i="30"/>
  <c r="K26" i="30"/>
  <c r="L26" i="30"/>
  <c r="M26" i="30"/>
  <c r="D9" i="30"/>
  <c r="E9" i="30"/>
  <c r="F9" i="30"/>
  <c r="G9" i="30"/>
  <c r="H9" i="30"/>
  <c r="I9" i="30"/>
  <c r="J9" i="30"/>
  <c r="K9" i="30"/>
  <c r="L9" i="30"/>
  <c r="M9" i="30"/>
  <c r="C9" i="30"/>
  <c r="C9" i="24"/>
  <c r="D9" i="24"/>
  <c r="C10" i="24"/>
  <c r="D10" i="24"/>
  <c r="C11" i="24"/>
  <c r="D11" i="24"/>
  <c r="C12" i="24"/>
  <c r="D12" i="24"/>
  <c r="C13" i="24"/>
  <c r="D13" i="24"/>
  <c r="C14" i="24"/>
  <c r="D14" i="24"/>
  <c r="C15" i="24"/>
  <c r="D15" i="24"/>
  <c r="C16" i="24"/>
  <c r="D16" i="24"/>
  <c r="C17" i="24"/>
  <c r="D17" i="24"/>
  <c r="C18" i="24"/>
  <c r="D18" i="24"/>
  <c r="C19" i="24"/>
  <c r="D19" i="24"/>
  <c r="C20" i="24"/>
  <c r="D20" i="24"/>
  <c r="C21" i="24"/>
  <c r="D21" i="24"/>
  <c r="C22" i="24"/>
  <c r="D22" i="24"/>
  <c r="C23" i="24"/>
  <c r="D23" i="24"/>
  <c r="C24" i="24"/>
  <c r="D24" i="24"/>
  <c r="C25" i="24"/>
  <c r="D25" i="24"/>
  <c r="C26" i="24"/>
  <c r="D26" i="24"/>
  <c r="C27" i="24"/>
  <c r="D27" i="24"/>
  <c r="C28" i="24"/>
  <c r="D28" i="24"/>
  <c r="C29" i="24"/>
  <c r="D29" i="24"/>
  <c r="C30" i="24"/>
  <c r="D30" i="24"/>
  <c r="C31" i="24"/>
  <c r="D31" i="24"/>
  <c r="C32" i="24"/>
  <c r="D32" i="24"/>
  <c r="C33" i="24"/>
  <c r="D33" i="24"/>
  <c r="C34" i="24"/>
  <c r="D34" i="24"/>
  <c r="C35" i="24"/>
  <c r="D35" i="24"/>
  <c r="C36" i="24"/>
  <c r="D36" i="24"/>
  <c r="C37" i="24"/>
  <c r="D37" i="24"/>
  <c r="C38" i="24"/>
  <c r="D38" i="24"/>
  <c r="C39" i="24"/>
  <c r="D39" i="24"/>
  <c r="C40" i="24"/>
  <c r="D40" i="24"/>
  <c r="C41" i="24"/>
  <c r="D41" i="24"/>
  <c r="C42" i="24"/>
  <c r="D42" i="24"/>
  <c r="C43" i="24"/>
  <c r="D43" i="24"/>
  <c r="C44" i="24"/>
  <c r="D44" i="24"/>
  <c r="C45" i="24"/>
  <c r="D45" i="24"/>
  <c r="C46" i="24"/>
  <c r="D46" i="24"/>
  <c r="C47" i="24"/>
  <c r="D47" i="24"/>
  <c r="C48" i="24"/>
  <c r="D48" i="24"/>
  <c r="C49" i="24"/>
  <c r="D49" i="24"/>
  <c r="C50" i="24"/>
  <c r="D50" i="24"/>
  <c r="C51" i="24"/>
  <c r="D51" i="24"/>
  <c r="C52" i="24"/>
  <c r="D52" i="24"/>
  <c r="C53" i="24"/>
  <c r="D53" i="24"/>
  <c r="C54" i="24"/>
  <c r="D54" i="24"/>
  <c r="C55" i="24"/>
  <c r="D55" i="24"/>
  <c r="C56" i="24"/>
  <c r="D56" i="24"/>
  <c r="C57" i="24"/>
  <c r="D57" i="24"/>
  <c r="C58" i="24"/>
  <c r="D58" i="24"/>
  <c r="C59" i="24"/>
  <c r="D59" i="24"/>
  <c r="C60" i="24"/>
  <c r="D60" i="24"/>
  <c r="C61" i="24"/>
  <c r="D61" i="24"/>
  <c r="C62" i="24"/>
  <c r="D62" i="24"/>
  <c r="C63" i="24"/>
  <c r="D63" i="24"/>
  <c r="C64" i="24"/>
  <c r="D64" i="24"/>
  <c r="C65" i="24"/>
  <c r="D65" i="24"/>
  <c r="C66" i="24"/>
  <c r="D66" i="24"/>
  <c r="C67" i="24"/>
  <c r="D67" i="24"/>
  <c r="C68" i="24"/>
  <c r="D68" i="24"/>
  <c r="C69" i="24"/>
  <c r="D69" i="24"/>
  <c r="C70" i="24"/>
  <c r="D70" i="24"/>
  <c r="C71" i="24"/>
  <c r="D71" i="24"/>
  <c r="C72" i="24"/>
  <c r="D72" i="24"/>
  <c r="C73" i="24"/>
  <c r="D73" i="24"/>
  <c r="C74" i="24"/>
  <c r="D74" i="24"/>
  <c r="C75" i="24"/>
  <c r="D75" i="24"/>
  <c r="C76" i="24"/>
  <c r="D76" i="24"/>
  <c r="C77" i="24"/>
  <c r="D77" i="24"/>
  <c r="C78" i="24"/>
  <c r="D78" i="24"/>
  <c r="C79" i="24"/>
  <c r="D79" i="24"/>
  <c r="C80" i="24"/>
  <c r="D80" i="24"/>
  <c r="C81" i="24"/>
  <c r="D81" i="24"/>
  <c r="C82" i="24"/>
  <c r="D82" i="24"/>
  <c r="C83" i="24"/>
  <c r="D83" i="24"/>
  <c r="C84" i="24"/>
  <c r="D84" i="24"/>
  <c r="C85" i="24"/>
  <c r="D85" i="24"/>
  <c r="C86" i="24"/>
  <c r="D86" i="24"/>
  <c r="C87" i="24"/>
  <c r="D87" i="24"/>
  <c r="C88" i="24"/>
  <c r="D88" i="24"/>
  <c r="C89" i="24"/>
  <c r="D89" i="24"/>
  <c r="C90" i="24"/>
  <c r="D90" i="24"/>
  <c r="C91" i="24"/>
  <c r="D91" i="24"/>
  <c r="C92" i="24"/>
  <c r="D92" i="24"/>
  <c r="C93" i="24"/>
  <c r="D93" i="24"/>
  <c r="C94" i="24"/>
  <c r="D94" i="24"/>
  <c r="C95" i="24"/>
  <c r="D95" i="24"/>
  <c r="C96" i="24"/>
  <c r="D96" i="24"/>
  <c r="C97" i="24"/>
  <c r="D97" i="24"/>
  <c r="C98" i="24"/>
  <c r="D98" i="24"/>
  <c r="C99" i="24"/>
  <c r="D99" i="24"/>
  <c r="C100" i="24"/>
  <c r="D100" i="24"/>
  <c r="C101" i="24"/>
  <c r="D101" i="24"/>
  <c r="C102" i="24"/>
  <c r="D102" i="24"/>
  <c r="C103" i="24"/>
  <c r="D103" i="24"/>
  <c r="C104" i="24"/>
  <c r="D104" i="24"/>
  <c r="C105" i="24"/>
  <c r="D105" i="24"/>
  <c r="C106" i="24"/>
  <c r="D106" i="24"/>
  <c r="C107" i="24"/>
  <c r="D107" i="24"/>
  <c r="C108" i="24"/>
  <c r="D108" i="24"/>
  <c r="C109" i="24"/>
  <c r="D109" i="24"/>
  <c r="C110" i="24"/>
  <c r="D110" i="24"/>
  <c r="C111" i="24"/>
  <c r="D111" i="24"/>
  <c r="C112" i="24"/>
  <c r="D112" i="24"/>
  <c r="C113" i="24"/>
  <c r="D113" i="24"/>
  <c r="C114" i="24"/>
  <c r="D114" i="24"/>
  <c r="C115" i="24"/>
  <c r="D115" i="24"/>
  <c r="C116" i="24"/>
  <c r="D116" i="24"/>
  <c r="C117" i="24"/>
  <c r="D117" i="24"/>
  <c r="C118" i="24"/>
  <c r="D118" i="24"/>
  <c r="C119" i="24"/>
  <c r="D119" i="24"/>
  <c r="C120" i="24"/>
  <c r="D120" i="24"/>
  <c r="C121" i="24"/>
  <c r="D121" i="24"/>
  <c r="C122" i="24"/>
  <c r="D122" i="24"/>
  <c r="C123" i="24"/>
  <c r="D123" i="24"/>
  <c r="C124" i="24"/>
  <c r="D124" i="24"/>
  <c r="C125" i="24"/>
  <c r="D125" i="24"/>
  <c r="C126" i="24"/>
  <c r="D126" i="24"/>
  <c r="C127" i="24"/>
  <c r="D127" i="24"/>
  <c r="C128" i="24"/>
  <c r="D128" i="24"/>
  <c r="C129" i="24"/>
  <c r="D129" i="24"/>
  <c r="C130" i="24"/>
  <c r="D130" i="24"/>
  <c r="C131" i="24"/>
  <c r="D131" i="24"/>
  <c r="C132" i="24"/>
  <c r="D132" i="24"/>
  <c r="C133" i="24"/>
  <c r="D133" i="24"/>
  <c r="C134" i="24"/>
  <c r="D134" i="24"/>
  <c r="C135" i="24"/>
  <c r="D135" i="24"/>
  <c r="C136" i="24"/>
  <c r="D136" i="24"/>
  <c r="C137" i="24"/>
  <c r="D137" i="24"/>
  <c r="C138" i="24"/>
  <c r="D138" i="24"/>
  <c r="C139" i="24"/>
  <c r="D139" i="24"/>
  <c r="C140" i="24"/>
  <c r="D140" i="24"/>
  <c r="C141" i="24"/>
  <c r="D141" i="24"/>
  <c r="C142" i="24"/>
  <c r="D142" i="24"/>
  <c r="C143" i="24"/>
  <c r="D143" i="24"/>
  <c r="C144" i="24"/>
  <c r="D144" i="24"/>
  <c r="C145" i="24"/>
  <c r="D145" i="24"/>
  <c r="C146" i="24"/>
  <c r="D146" i="24"/>
  <c r="C147" i="24"/>
  <c r="D147" i="24"/>
  <c r="C148" i="24"/>
  <c r="D148" i="24"/>
  <c r="C149" i="24"/>
  <c r="D149" i="24"/>
  <c r="C150" i="24"/>
  <c r="D150" i="24"/>
  <c r="C151" i="24"/>
  <c r="D151" i="24"/>
  <c r="C152" i="24"/>
  <c r="D152" i="24"/>
  <c r="C153" i="24"/>
  <c r="D153" i="24"/>
  <c r="C154" i="24"/>
  <c r="D154" i="24"/>
  <c r="C155" i="24"/>
  <c r="D155" i="24"/>
  <c r="C156" i="24"/>
  <c r="D156" i="24"/>
  <c r="C157" i="24"/>
  <c r="D157" i="24"/>
  <c r="C158" i="24"/>
  <c r="D158" i="24"/>
  <c r="C159" i="24"/>
  <c r="D159" i="24"/>
  <c r="C160" i="24"/>
  <c r="D160" i="24"/>
  <c r="C161" i="24"/>
  <c r="D161" i="24"/>
  <c r="C162" i="24"/>
  <c r="D162" i="24"/>
  <c r="C163" i="24"/>
  <c r="D163" i="24"/>
  <c r="C164" i="24"/>
  <c r="D164" i="24"/>
  <c r="C165" i="24"/>
  <c r="D165" i="24"/>
  <c r="C166" i="24"/>
  <c r="D166" i="24"/>
  <c r="C167" i="24"/>
  <c r="D167" i="24"/>
  <c r="C168" i="24"/>
  <c r="D168" i="24"/>
  <c r="C169" i="24"/>
  <c r="D169" i="24"/>
  <c r="C170" i="24"/>
  <c r="D170" i="24"/>
  <c r="C171" i="24"/>
  <c r="D171" i="24"/>
  <c r="C172" i="24"/>
  <c r="D172" i="24"/>
  <c r="C173" i="24"/>
  <c r="D173" i="24"/>
  <c r="C174" i="24"/>
  <c r="D174" i="24"/>
  <c r="C175" i="24"/>
  <c r="D175" i="24"/>
  <c r="C176" i="24"/>
  <c r="D176" i="24"/>
  <c r="C177" i="24"/>
  <c r="D177" i="24"/>
  <c r="C178" i="24"/>
  <c r="D178" i="24"/>
  <c r="C179" i="24"/>
  <c r="D179" i="24"/>
  <c r="C180" i="24"/>
  <c r="D180" i="24"/>
  <c r="C181" i="24"/>
  <c r="D181" i="24"/>
  <c r="C182" i="24"/>
  <c r="D182" i="24"/>
  <c r="C183" i="24"/>
  <c r="D183" i="24"/>
  <c r="C184" i="24"/>
  <c r="D184" i="24"/>
  <c r="C185" i="24"/>
  <c r="D185" i="24"/>
  <c r="C186" i="24"/>
  <c r="D186" i="24"/>
  <c r="C187" i="24"/>
  <c r="D187" i="24"/>
  <c r="C188" i="24"/>
  <c r="D188" i="24"/>
  <c r="C189" i="24"/>
  <c r="D189" i="24"/>
  <c r="C190" i="24"/>
  <c r="D190" i="24"/>
  <c r="C191" i="24"/>
  <c r="D191" i="24"/>
  <c r="C192" i="24"/>
  <c r="D192" i="24"/>
  <c r="C193" i="24"/>
  <c r="D193" i="24"/>
  <c r="C194" i="24"/>
  <c r="D194" i="24"/>
  <c r="C195" i="24"/>
  <c r="D195" i="24"/>
  <c r="C196" i="24"/>
  <c r="D196" i="24"/>
  <c r="C197" i="24"/>
  <c r="D197" i="24"/>
  <c r="C198" i="24"/>
  <c r="D198" i="24"/>
  <c r="C199" i="24"/>
  <c r="D199" i="24"/>
  <c r="C200" i="24"/>
  <c r="D200" i="24"/>
  <c r="C201" i="24"/>
  <c r="D201" i="24"/>
  <c r="C202" i="24"/>
  <c r="D202" i="24"/>
  <c r="C203" i="24"/>
  <c r="D203" i="24"/>
  <c r="C204" i="24"/>
  <c r="D204" i="24"/>
  <c r="C205" i="24"/>
  <c r="D205" i="24"/>
  <c r="C206" i="24"/>
  <c r="D206" i="24"/>
  <c r="C207" i="24"/>
  <c r="D207" i="24"/>
  <c r="C208" i="24"/>
  <c r="D208" i="24"/>
  <c r="C209" i="24"/>
  <c r="D209" i="24"/>
  <c r="C210" i="24"/>
  <c r="D210" i="24"/>
  <c r="C211" i="24"/>
  <c r="D211" i="24"/>
  <c r="C212" i="24"/>
  <c r="D212" i="24"/>
  <c r="C213" i="24"/>
  <c r="D213" i="24"/>
  <c r="C214" i="24"/>
  <c r="D214" i="24"/>
  <c r="C215" i="24"/>
  <c r="D215" i="24"/>
  <c r="C216" i="24"/>
  <c r="D216" i="24"/>
  <c r="C217" i="24"/>
  <c r="D217" i="24"/>
  <c r="C218" i="24"/>
  <c r="D218" i="24"/>
  <c r="C219" i="24"/>
  <c r="D219" i="24"/>
  <c r="C220" i="24"/>
  <c r="D220" i="24"/>
  <c r="C221" i="24"/>
  <c r="D221" i="24"/>
  <c r="C222" i="24"/>
  <c r="D222" i="24"/>
  <c r="C223" i="24"/>
  <c r="D223" i="24"/>
  <c r="C224" i="24"/>
  <c r="D224" i="24"/>
  <c r="C225" i="24"/>
  <c r="D225" i="24"/>
  <c r="C226" i="24"/>
  <c r="D226" i="24"/>
  <c r="C227" i="24"/>
  <c r="D227" i="24"/>
  <c r="C228" i="24"/>
  <c r="D228" i="24"/>
  <c r="C229" i="24"/>
  <c r="D229" i="24"/>
  <c r="C230" i="24"/>
  <c r="D230" i="24"/>
  <c r="C231" i="24"/>
  <c r="D231" i="24"/>
  <c r="C232" i="24"/>
  <c r="D232" i="24"/>
  <c r="C233" i="24"/>
  <c r="D233" i="24"/>
  <c r="C234" i="24"/>
  <c r="D234" i="24"/>
  <c r="C235" i="24"/>
  <c r="D235" i="24"/>
  <c r="C236" i="24"/>
  <c r="D236" i="24"/>
  <c r="C237" i="24"/>
  <c r="D237" i="24"/>
  <c r="C238" i="24"/>
  <c r="D238" i="24"/>
  <c r="C239" i="24"/>
  <c r="D239" i="24"/>
  <c r="C240" i="24"/>
  <c r="D240" i="24"/>
  <c r="C241" i="24"/>
  <c r="D241" i="24"/>
  <c r="C242" i="24"/>
  <c r="D242" i="24"/>
  <c r="C243" i="24"/>
  <c r="D243" i="24"/>
  <c r="C244" i="24"/>
  <c r="D244" i="24"/>
  <c r="C245" i="24"/>
  <c r="D245" i="24"/>
  <c r="C246" i="24"/>
  <c r="D246" i="24"/>
  <c r="C247" i="24"/>
  <c r="D247" i="24"/>
  <c r="C248" i="24"/>
  <c r="D248" i="24"/>
  <c r="C249" i="24"/>
  <c r="D249" i="24"/>
  <c r="C250" i="24"/>
  <c r="D250" i="24"/>
  <c r="C251" i="24"/>
  <c r="D251" i="24"/>
  <c r="C252" i="24"/>
  <c r="D252" i="24"/>
  <c r="C253" i="24"/>
  <c r="D253" i="24"/>
  <c r="C254" i="24"/>
  <c r="D254" i="24"/>
  <c r="C255" i="24"/>
  <c r="D255" i="24"/>
  <c r="C256" i="24"/>
  <c r="D256" i="24"/>
  <c r="C257" i="24"/>
  <c r="D257" i="24"/>
  <c r="C258" i="24"/>
  <c r="D258" i="24"/>
  <c r="C259" i="24"/>
  <c r="D259" i="24"/>
  <c r="C260" i="24"/>
  <c r="D260" i="24"/>
  <c r="C261" i="24"/>
  <c r="D261" i="24"/>
  <c r="C262" i="24"/>
  <c r="D262" i="24"/>
  <c r="C263" i="24"/>
  <c r="D263" i="24"/>
  <c r="C264" i="24"/>
  <c r="D264" i="24"/>
  <c r="C265" i="24"/>
  <c r="D265" i="24"/>
  <c r="C266" i="24"/>
  <c r="D266" i="24"/>
  <c r="C267" i="24"/>
  <c r="D267" i="24"/>
  <c r="C268" i="24"/>
  <c r="D268" i="24"/>
  <c r="C269" i="24"/>
  <c r="D269" i="24"/>
  <c r="C270" i="24"/>
  <c r="D270" i="24"/>
  <c r="C271" i="24"/>
  <c r="D271" i="24"/>
  <c r="C272" i="24"/>
  <c r="D272" i="24"/>
  <c r="C273" i="24"/>
  <c r="D273" i="24"/>
  <c r="C274" i="24"/>
  <c r="D274" i="24"/>
  <c r="C275" i="24"/>
  <c r="D275" i="24"/>
  <c r="C276" i="24"/>
  <c r="D276" i="24"/>
  <c r="C277" i="24"/>
  <c r="D277" i="24"/>
  <c r="C278" i="24"/>
  <c r="D278" i="24"/>
  <c r="C279" i="24"/>
  <c r="D279" i="24"/>
  <c r="C280" i="24"/>
  <c r="D280" i="24"/>
  <c r="C281" i="24"/>
  <c r="D281" i="24"/>
  <c r="C282" i="24"/>
  <c r="D282" i="24"/>
  <c r="C283" i="24"/>
  <c r="D283" i="24"/>
  <c r="C284" i="24"/>
  <c r="D284" i="24"/>
  <c r="C285" i="24"/>
  <c r="D285" i="24"/>
  <c r="C286" i="24"/>
  <c r="D286" i="24"/>
  <c r="C287" i="24"/>
  <c r="D287" i="24"/>
  <c r="C288" i="24"/>
  <c r="D288" i="24"/>
  <c r="C289" i="24"/>
  <c r="D289" i="24"/>
  <c r="C290" i="24"/>
  <c r="D290" i="24"/>
  <c r="C291" i="24"/>
  <c r="D291" i="24"/>
  <c r="C292" i="24"/>
  <c r="D292" i="24"/>
  <c r="C293" i="24"/>
  <c r="D293" i="24"/>
  <c r="C294" i="24"/>
  <c r="D294" i="24"/>
  <c r="C295" i="24"/>
  <c r="D295" i="24"/>
  <c r="C296" i="24"/>
  <c r="D296" i="24"/>
  <c r="C297" i="24"/>
  <c r="D297" i="24"/>
  <c r="C298" i="24"/>
  <c r="D298" i="24"/>
  <c r="C299" i="24"/>
  <c r="D299" i="24"/>
  <c r="C300" i="24"/>
  <c r="D300" i="24"/>
  <c r="C301" i="24"/>
  <c r="D301" i="24"/>
  <c r="C302" i="24"/>
  <c r="D302" i="24"/>
  <c r="C303" i="24"/>
  <c r="D303" i="24"/>
  <c r="C304" i="24"/>
  <c r="D304" i="24"/>
  <c r="C305" i="24"/>
  <c r="D305" i="24"/>
  <c r="C306" i="24"/>
  <c r="D306" i="24"/>
  <c r="C307" i="24"/>
  <c r="D307" i="24"/>
  <c r="C308" i="24"/>
  <c r="D308" i="24"/>
  <c r="C309" i="24"/>
  <c r="D309" i="24"/>
  <c r="C310" i="24"/>
  <c r="D310" i="24"/>
  <c r="C311" i="24"/>
  <c r="D311" i="24"/>
  <c r="C312" i="24"/>
  <c r="D312" i="24"/>
  <c r="C313" i="24"/>
  <c r="D313" i="24"/>
  <c r="C314" i="24"/>
  <c r="D314" i="24"/>
  <c r="C315" i="24"/>
  <c r="D315" i="24"/>
  <c r="C316" i="24"/>
  <c r="D316" i="24"/>
  <c r="C317" i="24"/>
  <c r="D317" i="24"/>
  <c r="C318" i="24"/>
  <c r="D318" i="24"/>
  <c r="C319" i="24"/>
  <c r="D319" i="24"/>
  <c r="C320" i="24"/>
  <c r="D320" i="24"/>
  <c r="C321" i="24"/>
  <c r="D321" i="24"/>
  <c r="C322" i="24"/>
  <c r="D322" i="24"/>
  <c r="C323" i="24"/>
  <c r="D323" i="24"/>
  <c r="C324" i="24"/>
  <c r="D324" i="24"/>
  <c r="C325" i="24"/>
  <c r="D325" i="24"/>
  <c r="C326" i="24"/>
  <c r="D326" i="24"/>
  <c r="C327" i="24"/>
  <c r="D327" i="24"/>
  <c r="C328" i="24"/>
  <c r="D328" i="24"/>
  <c r="C329" i="24"/>
  <c r="D329" i="24"/>
  <c r="C330" i="24"/>
  <c r="D330" i="24"/>
  <c r="C331" i="24"/>
  <c r="D331" i="24"/>
  <c r="C332" i="24"/>
  <c r="D332" i="24"/>
  <c r="C333" i="24"/>
  <c r="D333" i="24"/>
  <c r="C334" i="24"/>
  <c r="D334" i="24"/>
  <c r="C335" i="24"/>
  <c r="D335" i="24"/>
  <c r="C336" i="24"/>
  <c r="D336" i="24"/>
  <c r="C337" i="24"/>
  <c r="D337" i="24"/>
  <c r="C338" i="24"/>
  <c r="D338" i="24"/>
  <c r="C339" i="24"/>
  <c r="D339" i="24"/>
  <c r="C340" i="24"/>
  <c r="D340" i="24"/>
  <c r="C341" i="24"/>
  <c r="D341" i="24"/>
  <c r="C342" i="24"/>
  <c r="D342" i="24"/>
  <c r="C343" i="24"/>
  <c r="D343" i="24"/>
  <c r="C344" i="24"/>
  <c r="D344" i="24"/>
  <c r="C345" i="24"/>
  <c r="D345" i="24"/>
  <c r="C346" i="24"/>
  <c r="D346" i="24"/>
  <c r="C347" i="24"/>
  <c r="D347" i="24"/>
  <c r="C348" i="24"/>
  <c r="D348" i="24"/>
  <c r="C349" i="24"/>
  <c r="D349" i="24"/>
  <c r="C350" i="24"/>
  <c r="D350" i="24"/>
  <c r="C351" i="24"/>
  <c r="D351" i="24"/>
  <c r="C352" i="24"/>
  <c r="D352" i="24"/>
  <c r="C353" i="24"/>
  <c r="D353" i="24"/>
  <c r="C354" i="24"/>
  <c r="D354" i="24"/>
  <c r="C355" i="24"/>
  <c r="D355" i="24"/>
  <c r="C356" i="24"/>
  <c r="D356" i="24"/>
  <c r="C357" i="24"/>
  <c r="D357" i="24"/>
  <c r="C358" i="24"/>
  <c r="D358" i="24"/>
  <c r="C359" i="24"/>
  <c r="D359" i="24"/>
  <c r="C360" i="24"/>
  <c r="D360" i="24"/>
  <c r="C361" i="24"/>
  <c r="D361" i="24"/>
  <c r="C362" i="24"/>
  <c r="D362" i="24"/>
  <c r="C363" i="24"/>
  <c r="D363" i="24"/>
  <c r="C364" i="24"/>
  <c r="D364" i="24"/>
  <c r="C365" i="24"/>
  <c r="D365" i="24"/>
  <c r="C366" i="24"/>
  <c r="D366" i="24"/>
  <c r="C367" i="24"/>
  <c r="D367" i="24"/>
  <c r="C368" i="24"/>
  <c r="D368" i="24"/>
  <c r="C369" i="24"/>
  <c r="D369" i="24"/>
  <c r="C370" i="24"/>
  <c r="D370" i="24"/>
  <c r="C371" i="24"/>
  <c r="D371" i="24"/>
  <c r="C372" i="24"/>
  <c r="D372" i="24"/>
  <c r="C373" i="24"/>
  <c r="D373" i="24"/>
  <c r="C374" i="24"/>
  <c r="D374" i="24"/>
  <c r="C375" i="24"/>
  <c r="D375" i="24"/>
  <c r="C376" i="24"/>
  <c r="D376" i="24"/>
  <c r="C377" i="24"/>
  <c r="D377" i="24"/>
  <c r="C378" i="24"/>
  <c r="D378" i="24"/>
  <c r="C379" i="24"/>
  <c r="D379" i="24"/>
  <c r="C380" i="24"/>
  <c r="D380" i="24"/>
  <c r="C381" i="24"/>
  <c r="D381" i="24"/>
  <c r="C382" i="24"/>
  <c r="D382" i="24"/>
  <c r="C383" i="24"/>
  <c r="D383" i="24"/>
  <c r="C384" i="24"/>
  <c r="D384" i="24"/>
  <c r="C385" i="24"/>
  <c r="D385" i="24"/>
  <c r="C386" i="24"/>
  <c r="D386" i="24"/>
  <c r="C387" i="24"/>
  <c r="D387" i="24"/>
  <c r="C388" i="24"/>
  <c r="D388" i="24"/>
  <c r="C389" i="24"/>
  <c r="D389" i="24"/>
  <c r="C390" i="24"/>
  <c r="D390" i="24"/>
  <c r="C391" i="24"/>
  <c r="D391" i="24"/>
  <c r="C392" i="24"/>
  <c r="D392" i="24"/>
  <c r="C393" i="24"/>
  <c r="D393" i="24"/>
  <c r="C394" i="24"/>
  <c r="D394" i="24"/>
  <c r="C395" i="24"/>
  <c r="D395" i="24"/>
  <c r="C396" i="24"/>
  <c r="D396" i="24"/>
  <c r="C397" i="24"/>
  <c r="D397" i="24"/>
  <c r="C398" i="24"/>
  <c r="D398" i="24"/>
  <c r="C399" i="24"/>
  <c r="D399" i="24"/>
  <c r="C400" i="24"/>
  <c r="D400" i="24"/>
  <c r="C401" i="24"/>
  <c r="D401" i="24"/>
  <c r="C402" i="24"/>
  <c r="D402" i="24"/>
  <c r="C403" i="24"/>
  <c r="D403" i="24"/>
  <c r="C404" i="24"/>
  <c r="D404" i="24"/>
  <c r="C405" i="24"/>
  <c r="D405" i="24"/>
  <c r="C406" i="24"/>
  <c r="D406" i="24"/>
  <c r="C407" i="24"/>
  <c r="D407" i="24"/>
  <c r="C408" i="24"/>
  <c r="D408" i="24"/>
  <c r="C409" i="24"/>
  <c r="D409" i="24"/>
  <c r="C410" i="24"/>
  <c r="D410" i="24"/>
  <c r="C411" i="24"/>
  <c r="D411" i="24"/>
  <c r="C412" i="24"/>
  <c r="D412" i="24"/>
  <c r="C413" i="24"/>
  <c r="D413" i="24"/>
  <c r="C414" i="24"/>
  <c r="D414" i="24"/>
  <c r="C415" i="24"/>
  <c r="D415" i="24"/>
  <c r="C416" i="24"/>
  <c r="D416" i="24"/>
  <c r="C417" i="24"/>
  <c r="D417" i="24"/>
  <c r="C418" i="24"/>
  <c r="D418" i="24"/>
  <c r="C419" i="24"/>
  <c r="D419" i="24"/>
  <c r="C420" i="24"/>
  <c r="D420" i="24"/>
  <c r="C421" i="24"/>
  <c r="D421" i="24"/>
  <c r="C422" i="24"/>
  <c r="D422" i="24"/>
  <c r="C423" i="24"/>
  <c r="D423" i="24"/>
  <c r="C424" i="24"/>
  <c r="D424" i="24"/>
  <c r="C425" i="24"/>
  <c r="D425" i="24"/>
  <c r="C426" i="24"/>
  <c r="D426" i="24"/>
  <c r="C427" i="24"/>
  <c r="D427" i="24"/>
  <c r="C428" i="24"/>
  <c r="D428" i="24"/>
  <c r="C429" i="24"/>
  <c r="D429" i="24"/>
  <c r="C430" i="24"/>
  <c r="D430" i="24"/>
  <c r="C431" i="24"/>
  <c r="D431" i="24"/>
  <c r="C432" i="24"/>
  <c r="D432" i="24"/>
  <c r="C433" i="24"/>
  <c r="D433" i="24"/>
  <c r="C434" i="24"/>
  <c r="D434" i="24"/>
  <c r="C435" i="24"/>
  <c r="D435" i="24"/>
  <c r="C436" i="24"/>
  <c r="D436" i="24"/>
  <c r="C437" i="24"/>
  <c r="D437" i="24"/>
  <c r="C438" i="24"/>
  <c r="D438" i="24"/>
  <c r="C439" i="24"/>
  <c r="D439" i="24"/>
  <c r="C440" i="24"/>
  <c r="D440" i="24"/>
  <c r="C441" i="24"/>
  <c r="D441" i="24"/>
  <c r="C442" i="24"/>
  <c r="D442" i="24"/>
  <c r="C443" i="24"/>
  <c r="D443" i="24"/>
  <c r="C444" i="24"/>
  <c r="D444" i="24"/>
  <c r="C445" i="24"/>
  <c r="D445" i="24"/>
  <c r="C446" i="24"/>
  <c r="D446" i="24"/>
  <c r="C447" i="24"/>
  <c r="D447" i="24"/>
  <c r="C448" i="24"/>
  <c r="D448" i="24"/>
  <c r="C449" i="24"/>
  <c r="D449" i="24"/>
  <c r="C450" i="24"/>
  <c r="D450" i="24"/>
  <c r="C451" i="24"/>
  <c r="D451" i="24"/>
  <c r="C452" i="24"/>
  <c r="D452" i="24"/>
  <c r="C453" i="24"/>
  <c r="D453" i="24"/>
  <c r="C454" i="24"/>
  <c r="D454" i="24"/>
  <c r="C455" i="24"/>
  <c r="D455" i="24"/>
  <c r="C456" i="24"/>
  <c r="D456" i="24"/>
  <c r="C457" i="24"/>
  <c r="D457" i="24"/>
  <c r="C458" i="24"/>
  <c r="D458" i="24"/>
  <c r="C459" i="24"/>
  <c r="D459" i="24"/>
  <c r="C460" i="24"/>
  <c r="D460" i="24"/>
  <c r="C461" i="24"/>
  <c r="D461" i="24"/>
  <c r="C462" i="24"/>
  <c r="D462" i="24"/>
  <c r="C463" i="24"/>
  <c r="D463" i="24"/>
  <c r="C464" i="24"/>
  <c r="D464" i="24"/>
  <c r="C465" i="24"/>
  <c r="D465" i="24"/>
  <c r="C466" i="24"/>
  <c r="D466" i="24"/>
  <c r="C467" i="24"/>
  <c r="D467" i="24"/>
  <c r="C468" i="24"/>
  <c r="D468" i="24"/>
  <c r="C469" i="24"/>
  <c r="D469" i="24"/>
  <c r="C470" i="24"/>
  <c r="D470" i="24"/>
  <c r="C471" i="24"/>
  <c r="D471" i="24"/>
  <c r="C472" i="24"/>
  <c r="D472" i="24"/>
  <c r="C473" i="24"/>
  <c r="D473" i="24"/>
  <c r="C474" i="24"/>
  <c r="D474" i="24"/>
  <c r="C475" i="24"/>
  <c r="D475" i="24"/>
  <c r="C476" i="24"/>
  <c r="D476" i="24"/>
  <c r="C477" i="24"/>
  <c r="D477" i="24"/>
  <c r="C478" i="24"/>
  <c r="D478" i="24"/>
  <c r="C479" i="24"/>
  <c r="D479" i="24"/>
  <c r="C480" i="24"/>
  <c r="D480" i="24"/>
  <c r="C481" i="24"/>
  <c r="D481" i="24"/>
  <c r="C482" i="24"/>
  <c r="D482" i="24"/>
  <c r="C483" i="24"/>
  <c r="D483" i="24"/>
  <c r="C484" i="24"/>
  <c r="D484" i="24"/>
  <c r="C485" i="24"/>
  <c r="D485" i="24"/>
  <c r="C486" i="24"/>
  <c r="D486" i="24"/>
  <c r="C487" i="24"/>
  <c r="D487" i="24"/>
  <c r="C488" i="24"/>
  <c r="D488" i="24"/>
  <c r="C489" i="24"/>
  <c r="D489" i="24"/>
  <c r="C490" i="24"/>
  <c r="D490" i="24"/>
  <c r="C491" i="24"/>
  <c r="D491" i="24"/>
  <c r="C492" i="24"/>
  <c r="D492" i="24"/>
  <c r="C493" i="24"/>
  <c r="D493" i="24"/>
  <c r="C494" i="24"/>
  <c r="D494" i="24"/>
  <c r="C495" i="24"/>
  <c r="D495" i="24"/>
  <c r="C496" i="24"/>
  <c r="D496" i="24"/>
  <c r="C497" i="24"/>
  <c r="D497" i="24"/>
  <c r="C498" i="24"/>
  <c r="D498" i="24"/>
  <c r="C499" i="24"/>
  <c r="D499" i="24"/>
  <c r="C500" i="24"/>
  <c r="D500" i="24"/>
  <c r="C501" i="24"/>
  <c r="D501" i="24"/>
  <c r="C502" i="24"/>
  <c r="D502" i="24"/>
  <c r="C503" i="24"/>
  <c r="D503" i="24"/>
  <c r="C504" i="24"/>
  <c r="D504" i="24"/>
  <c r="C505" i="24"/>
  <c r="D505" i="24"/>
  <c r="C506" i="24"/>
  <c r="D506" i="24"/>
  <c r="C507" i="24"/>
  <c r="D507" i="24"/>
  <c r="C508" i="24"/>
  <c r="D508" i="24"/>
  <c r="C509" i="24"/>
  <c r="D509" i="24"/>
  <c r="C510" i="24"/>
  <c r="D510" i="24"/>
  <c r="C511" i="24"/>
  <c r="D511" i="24"/>
  <c r="C512" i="24"/>
  <c r="D512" i="24"/>
  <c r="C513" i="24"/>
  <c r="D513" i="24"/>
  <c r="C514" i="24"/>
  <c r="D514" i="24"/>
  <c r="C515" i="24"/>
  <c r="D515" i="24"/>
  <c r="C516" i="24"/>
  <c r="D516" i="24"/>
  <c r="C517" i="24"/>
  <c r="D517" i="24"/>
  <c r="C518" i="24"/>
  <c r="D518" i="24"/>
  <c r="C519" i="24"/>
  <c r="D519" i="24"/>
  <c r="C520" i="24"/>
  <c r="D520" i="24"/>
  <c r="C521" i="24"/>
  <c r="D521" i="24"/>
  <c r="C522" i="24"/>
  <c r="D522" i="24"/>
  <c r="C523" i="24"/>
  <c r="D523" i="24"/>
  <c r="C524" i="24"/>
  <c r="D524" i="24"/>
  <c r="C525" i="24"/>
  <c r="D525" i="24"/>
  <c r="C526" i="24"/>
  <c r="D526" i="24"/>
  <c r="C527" i="24"/>
  <c r="D527" i="24"/>
  <c r="C528" i="24"/>
  <c r="D528" i="24"/>
  <c r="C529" i="24"/>
  <c r="D529" i="24"/>
  <c r="C530" i="24"/>
  <c r="D530" i="24"/>
  <c r="C531" i="24"/>
  <c r="D531" i="24"/>
  <c r="C532" i="24"/>
  <c r="D532" i="24"/>
  <c r="C533" i="24"/>
  <c r="D533" i="24"/>
  <c r="C534" i="24"/>
  <c r="D534" i="24"/>
  <c r="C535" i="24"/>
  <c r="D535" i="24"/>
  <c r="C536" i="24"/>
  <c r="D536" i="24"/>
  <c r="C537" i="24"/>
  <c r="D537" i="24"/>
  <c r="C538" i="24"/>
  <c r="D538" i="24"/>
  <c r="C539" i="24"/>
  <c r="D539" i="24"/>
  <c r="C540" i="24"/>
  <c r="D540" i="24"/>
  <c r="C541" i="24"/>
  <c r="D541" i="24"/>
  <c r="C542" i="24"/>
  <c r="D542" i="24"/>
  <c r="C543" i="24"/>
  <c r="D543" i="24"/>
  <c r="C544" i="24"/>
  <c r="D544" i="24"/>
  <c r="C545" i="24"/>
  <c r="D545" i="24"/>
  <c r="C546" i="24"/>
  <c r="D546" i="24"/>
  <c r="C547" i="24"/>
  <c r="D547" i="24"/>
  <c r="C548" i="24"/>
  <c r="D548" i="24"/>
  <c r="C549" i="24"/>
  <c r="D549" i="24"/>
  <c r="C550" i="24"/>
  <c r="D550" i="24"/>
  <c r="C551" i="24"/>
  <c r="D551" i="24"/>
  <c r="C552" i="24"/>
  <c r="D552" i="24"/>
  <c r="C553" i="24"/>
  <c r="D553" i="24"/>
  <c r="C554" i="24"/>
  <c r="D554" i="24"/>
  <c r="C555" i="24"/>
  <c r="D555" i="24"/>
  <c r="C556" i="24"/>
  <c r="D556" i="24"/>
  <c r="C557" i="24"/>
  <c r="D557" i="24"/>
  <c r="C558" i="24"/>
  <c r="D558" i="24"/>
  <c r="C559" i="24"/>
  <c r="D559" i="24"/>
  <c r="C560" i="24"/>
  <c r="D560" i="24"/>
  <c r="C561" i="24"/>
  <c r="D561" i="24"/>
  <c r="C562" i="24"/>
  <c r="D562" i="24"/>
  <c r="C563" i="24"/>
  <c r="D563" i="24"/>
  <c r="C564" i="24"/>
  <c r="D564" i="24"/>
  <c r="C565" i="24"/>
  <c r="D565" i="24"/>
  <c r="C566" i="24"/>
  <c r="D566" i="24"/>
  <c r="C567" i="24"/>
  <c r="D567" i="24"/>
  <c r="C568" i="24"/>
  <c r="D568" i="24"/>
  <c r="C569" i="24"/>
  <c r="D569" i="24"/>
  <c r="C570" i="24"/>
  <c r="D570" i="24"/>
  <c r="C571" i="24"/>
  <c r="D571" i="24"/>
  <c r="C572" i="24"/>
  <c r="D572" i="24"/>
  <c r="C573" i="24"/>
  <c r="D573" i="24"/>
  <c r="C574" i="24"/>
  <c r="D574" i="24"/>
  <c r="C575" i="24"/>
  <c r="D575" i="24"/>
  <c r="C576" i="24"/>
  <c r="D576" i="24"/>
  <c r="C577" i="24"/>
  <c r="D577" i="24"/>
  <c r="C578" i="24"/>
  <c r="D578" i="24"/>
  <c r="C579" i="24"/>
  <c r="D579" i="24"/>
  <c r="C580" i="24"/>
  <c r="D580" i="24"/>
  <c r="C581" i="24"/>
  <c r="D581" i="24"/>
  <c r="C582" i="24"/>
  <c r="D582" i="24"/>
  <c r="C583" i="24"/>
  <c r="D583" i="24"/>
  <c r="C584" i="24"/>
  <c r="D584" i="24"/>
  <c r="C585" i="24"/>
  <c r="D585" i="24"/>
  <c r="C586" i="24"/>
  <c r="D586" i="24"/>
  <c r="C587" i="24"/>
  <c r="D587" i="24"/>
  <c r="C588" i="24"/>
  <c r="D588" i="24"/>
  <c r="C589" i="24"/>
  <c r="D589" i="24"/>
  <c r="C590" i="24"/>
  <c r="D590" i="24"/>
  <c r="C591" i="24"/>
  <c r="D591" i="24"/>
  <c r="C592" i="24"/>
  <c r="D592" i="24"/>
  <c r="C593" i="24"/>
  <c r="D593" i="24"/>
  <c r="C594" i="24"/>
  <c r="D594" i="24"/>
  <c r="C595" i="24"/>
  <c r="D595" i="24"/>
  <c r="C596" i="24"/>
  <c r="D596" i="24"/>
  <c r="C597" i="24"/>
  <c r="D597" i="24"/>
  <c r="C598" i="24"/>
  <c r="D598" i="24"/>
  <c r="C599" i="24"/>
  <c r="D599" i="24"/>
  <c r="C600" i="24"/>
  <c r="D600" i="24"/>
  <c r="C601" i="24"/>
  <c r="D601" i="24"/>
  <c r="C602" i="24"/>
  <c r="D602" i="24"/>
  <c r="C603" i="24"/>
  <c r="D603" i="24"/>
  <c r="C604" i="24"/>
  <c r="D604" i="24"/>
  <c r="C605" i="24"/>
  <c r="D605" i="24"/>
  <c r="C606" i="24"/>
  <c r="D606" i="24"/>
  <c r="C607" i="24"/>
  <c r="D607" i="24"/>
  <c r="C608" i="24"/>
  <c r="D608" i="24"/>
  <c r="C609" i="24"/>
  <c r="D609" i="24"/>
  <c r="C610" i="24"/>
  <c r="D610" i="24"/>
  <c r="C611" i="24"/>
  <c r="D611" i="24"/>
  <c r="C612" i="24"/>
  <c r="D612" i="24"/>
  <c r="C613" i="24"/>
  <c r="D613" i="24"/>
  <c r="C614" i="24"/>
  <c r="D614" i="24"/>
  <c r="C615" i="24"/>
  <c r="D615" i="24"/>
  <c r="C616" i="24"/>
  <c r="D616" i="24"/>
  <c r="C617" i="24"/>
  <c r="D617" i="24"/>
  <c r="C618" i="24"/>
  <c r="D618" i="24"/>
  <c r="C619" i="24"/>
  <c r="D619" i="24"/>
  <c r="C620" i="24"/>
  <c r="D620" i="24"/>
  <c r="C621" i="24"/>
  <c r="D621" i="24"/>
  <c r="C622" i="24"/>
  <c r="D622" i="24"/>
  <c r="C623" i="24"/>
  <c r="D623" i="24"/>
  <c r="C624" i="24"/>
  <c r="D624" i="24"/>
  <c r="C625" i="24"/>
  <c r="D625" i="24"/>
  <c r="C626" i="24"/>
  <c r="D626" i="24"/>
  <c r="C627" i="24"/>
  <c r="D627" i="24"/>
  <c r="C628" i="24"/>
  <c r="D628" i="24"/>
  <c r="C629" i="24"/>
  <c r="D629" i="24"/>
  <c r="C630" i="24"/>
  <c r="D630" i="24"/>
  <c r="C631" i="24"/>
  <c r="D631" i="24"/>
  <c r="C632" i="24"/>
  <c r="D632" i="24"/>
  <c r="C633" i="24"/>
  <c r="D633" i="24"/>
  <c r="C634" i="24"/>
  <c r="D634" i="24"/>
  <c r="C635" i="24"/>
  <c r="D635" i="24"/>
  <c r="C636" i="24"/>
  <c r="D636" i="24"/>
  <c r="C637" i="24"/>
  <c r="D637" i="24"/>
  <c r="C638" i="24"/>
  <c r="D638" i="24"/>
  <c r="C639" i="24"/>
  <c r="D639" i="24"/>
  <c r="C640" i="24"/>
  <c r="D640" i="24"/>
  <c r="C641" i="24"/>
  <c r="D641" i="24"/>
  <c r="C642" i="24"/>
  <c r="D642" i="24"/>
  <c r="C643" i="24"/>
  <c r="D643" i="24"/>
  <c r="C644" i="24"/>
  <c r="D644" i="24"/>
  <c r="C645" i="24"/>
  <c r="D645" i="24"/>
  <c r="C646" i="24"/>
  <c r="D646" i="24"/>
  <c r="C647" i="24"/>
  <c r="D647" i="24"/>
  <c r="C648" i="24"/>
  <c r="D648" i="24"/>
  <c r="C649" i="24"/>
  <c r="D649" i="24"/>
  <c r="C650" i="24"/>
  <c r="D650" i="24"/>
  <c r="C651" i="24"/>
  <c r="D651" i="24"/>
  <c r="C652" i="24"/>
  <c r="D652" i="24"/>
  <c r="C653" i="24"/>
  <c r="D653" i="24"/>
  <c r="C654" i="24"/>
  <c r="D654" i="24"/>
  <c r="C655" i="24"/>
  <c r="D655" i="24"/>
  <c r="C656" i="24"/>
  <c r="D656" i="24"/>
  <c r="C657" i="24"/>
  <c r="D657" i="24"/>
  <c r="C658" i="24"/>
  <c r="D658" i="24"/>
  <c r="C659" i="24"/>
  <c r="D659" i="24"/>
  <c r="C660" i="24"/>
  <c r="D660" i="24"/>
  <c r="C661" i="24"/>
  <c r="D661" i="24"/>
  <c r="C662" i="24"/>
  <c r="D662" i="24"/>
  <c r="C663" i="24"/>
  <c r="D663" i="24"/>
  <c r="C664" i="24"/>
  <c r="D664" i="24"/>
  <c r="C665" i="24"/>
  <c r="D665" i="24"/>
  <c r="C666" i="24"/>
  <c r="D666" i="24"/>
  <c r="C667" i="24"/>
  <c r="D667" i="24"/>
  <c r="C668" i="24"/>
  <c r="D668" i="24"/>
  <c r="C669" i="24"/>
  <c r="D669" i="24"/>
  <c r="C670" i="24"/>
  <c r="D670" i="24"/>
  <c r="C671" i="24"/>
  <c r="D671" i="24"/>
  <c r="C672" i="24"/>
  <c r="D672" i="24"/>
  <c r="C673" i="24"/>
  <c r="D673" i="24"/>
  <c r="C674" i="24"/>
  <c r="D674" i="24"/>
  <c r="C675" i="24"/>
  <c r="D675" i="24"/>
  <c r="C676" i="24"/>
  <c r="D676" i="24"/>
  <c r="C677" i="24"/>
  <c r="D677" i="24"/>
  <c r="C678" i="24"/>
  <c r="D678" i="24"/>
  <c r="C679" i="24"/>
  <c r="D679" i="24"/>
  <c r="C680" i="24"/>
  <c r="D680" i="24"/>
  <c r="C681" i="24"/>
  <c r="D681" i="24"/>
  <c r="C682" i="24"/>
  <c r="D682" i="24"/>
  <c r="C683" i="24"/>
  <c r="D683" i="24"/>
  <c r="C684" i="24"/>
  <c r="D684" i="24"/>
  <c r="C685" i="24"/>
  <c r="D685" i="24"/>
  <c r="C686" i="24"/>
  <c r="D686" i="24"/>
  <c r="C687" i="24"/>
  <c r="D687" i="24"/>
  <c r="C688" i="24"/>
  <c r="D688" i="24"/>
  <c r="C689" i="24"/>
  <c r="D689" i="24"/>
  <c r="C690" i="24"/>
  <c r="D690" i="24"/>
  <c r="C691" i="24"/>
  <c r="D691" i="24"/>
  <c r="C692" i="24"/>
  <c r="D692" i="24"/>
  <c r="C693" i="24"/>
  <c r="D693" i="24"/>
  <c r="C694" i="24"/>
  <c r="D694" i="24"/>
  <c r="C695" i="24"/>
  <c r="D695" i="24"/>
  <c r="C696" i="24"/>
  <c r="D696" i="24"/>
  <c r="C697" i="24"/>
  <c r="D697" i="24"/>
  <c r="C698" i="24"/>
  <c r="D698" i="24"/>
  <c r="C699" i="24"/>
  <c r="D699" i="24"/>
  <c r="C700" i="24"/>
  <c r="D700" i="24"/>
  <c r="C701" i="24"/>
  <c r="D701" i="24"/>
  <c r="C702" i="24"/>
  <c r="D702" i="24"/>
  <c r="C703" i="24"/>
  <c r="D703" i="24"/>
  <c r="C704" i="24"/>
  <c r="D704" i="24"/>
  <c r="C705" i="24"/>
  <c r="D705" i="24"/>
  <c r="C706" i="24"/>
  <c r="D706" i="24"/>
  <c r="C707" i="24"/>
  <c r="D707" i="24"/>
  <c r="C708" i="24"/>
  <c r="D708" i="24"/>
  <c r="C709" i="24"/>
  <c r="D709" i="24"/>
  <c r="C710" i="24"/>
  <c r="D710" i="24"/>
  <c r="C711" i="24"/>
  <c r="D711" i="24"/>
  <c r="C712" i="24"/>
  <c r="D712" i="24"/>
  <c r="C713" i="24"/>
  <c r="D713" i="24"/>
  <c r="C714" i="24"/>
  <c r="D714" i="24"/>
  <c r="C715" i="24"/>
  <c r="D715" i="24"/>
  <c r="C716" i="24"/>
  <c r="D716" i="24"/>
  <c r="C717" i="24"/>
  <c r="D717" i="24"/>
  <c r="C718" i="24"/>
  <c r="D718" i="24"/>
  <c r="C719" i="24"/>
  <c r="D719" i="24"/>
  <c r="C720" i="24"/>
  <c r="D720" i="24"/>
  <c r="C721" i="24"/>
  <c r="D721" i="24"/>
  <c r="C722" i="24"/>
  <c r="D722" i="24"/>
  <c r="C723" i="24"/>
  <c r="D723" i="24"/>
  <c r="C724" i="24"/>
  <c r="D724" i="24"/>
  <c r="C725" i="24"/>
  <c r="D725" i="24"/>
  <c r="C726" i="24"/>
  <c r="D726" i="24"/>
  <c r="C727" i="24"/>
  <c r="D727" i="24"/>
  <c r="C728" i="24"/>
  <c r="D728" i="24"/>
  <c r="C729" i="24"/>
  <c r="D729" i="24"/>
  <c r="C730" i="24"/>
  <c r="D730" i="24"/>
  <c r="C731" i="24"/>
  <c r="D731" i="24"/>
  <c r="C732" i="24"/>
  <c r="D732" i="24"/>
  <c r="C733" i="24"/>
  <c r="D733" i="24"/>
  <c r="C734" i="24"/>
  <c r="D734" i="24"/>
  <c r="C735" i="24"/>
  <c r="D735" i="24"/>
  <c r="C736" i="24"/>
  <c r="D736" i="24"/>
  <c r="C737" i="24"/>
  <c r="D737" i="24"/>
  <c r="C738" i="24"/>
  <c r="D738" i="24"/>
  <c r="C739" i="24"/>
  <c r="D739" i="24"/>
  <c r="C740" i="24"/>
  <c r="D740" i="24"/>
  <c r="C741" i="24"/>
  <c r="D741" i="24"/>
  <c r="C742" i="24"/>
  <c r="D742" i="24"/>
  <c r="C743" i="24"/>
  <c r="D743" i="24"/>
  <c r="C744" i="24"/>
  <c r="D744" i="24"/>
  <c r="C745" i="24"/>
  <c r="D745" i="24"/>
  <c r="C746" i="24"/>
  <c r="D746" i="24"/>
  <c r="C747" i="24"/>
  <c r="D747" i="24"/>
  <c r="C748" i="24"/>
  <c r="D748" i="24"/>
  <c r="C749" i="24"/>
  <c r="D749" i="24"/>
  <c r="C750" i="24"/>
  <c r="D750" i="24"/>
  <c r="C751" i="24"/>
  <c r="D751" i="24"/>
  <c r="C752" i="24"/>
  <c r="D752" i="24"/>
  <c r="C753" i="24"/>
  <c r="D753" i="24"/>
  <c r="C754" i="24"/>
  <c r="D754" i="24"/>
  <c r="C755" i="24"/>
  <c r="D755" i="24"/>
  <c r="C756" i="24"/>
  <c r="D756" i="24"/>
  <c r="C757" i="24"/>
  <c r="D757" i="24"/>
  <c r="C758" i="24"/>
  <c r="D758" i="24"/>
  <c r="C759" i="24"/>
  <c r="D759" i="24"/>
  <c r="C760" i="24"/>
  <c r="D760" i="24"/>
  <c r="C761" i="24"/>
  <c r="D761" i="24"/>
  <c r="C762" i="24"/>
  <c r="D762" i="24"/>
  <c r="C763" i="24"/>
  <c r="D763" i="24"/>
  <c r="C764" i="24"/>
  <c r="D764" i="24"/>
  <c r="C765" i="24"/>
  <c r="D765" i="24"/>
  <c r="C766" i="24"/>
  <c r="D766" i="24"/>
  <c r="C767" i="24"/>
  <c r="D767" i="24"/>
  <c r="C768" i="24"/>
  <c r="D768" i="24"/>
  <c r="C769" i="24"/>
  <c r="D769" i="24"/>
  <c r="C770" i="24"/>
  <c r="D770" i="24"/>
  <c r="C771" i="24"/>
  <c r="D771" i="24"/>
  <c r="C772" i="24"/>
  <c r="D772" i="24"/>
  <c r="C773" i="24"/>
  <c r="D773" i="24"/>
  <c r="C774" i="24"/>
  <c r="D774" i="24"/>
  <c r="C775" i="24"/>
  <c r="D775" i="24"/>
  <c r="C776" i="24"/>
  <c r="D776" i="24"/>
  <c r="C777" i="24"/>
  <c r="D777" i="24"/>
  <c r="C778" i="24"/>
  <c r="D778" i="24"/>
  <c r="C779" i="24"/>
  <c r="D779" i="24"/>
  <c r="C780" i="24"/>
  <c r="D780" i="24"/>
  <c r="C781" i="24"/>
  <c r="D781" i="24"/>
  <c r="C782" i="24"/>
  <c r="D782" i="24"/>
  <c r="C783" i="24"/>
  <c r="D783" i="24"/>
  <c r="C784" i="24"/>
  <c r="D784" i="24"/>
  <c r="C785" i="24"/>
  <c r="D785" i="24"/>
  <c r="C786" i="24"/>
  <c r="D786" i="24"/>
  <c r="C787" i="24"/>
  <c r="D787" i="24"/>
  <c r="C788" i="24"/>
  <c r="D788" i="24"/>
  <c r="C789" i="24"/>
  <c r="D789" i="24"/>
  <c r="C790" i="24"/>
  <c r="D790" i="24"/>
  <c r="C791" i="24"/>
  <c r="D791" i="24"/>
  <c r="C792" i="24"/>
  <c r="D792" i="24"/>
  <c r="C793" i="24"/>
  <c r="D793" i="24"/>
  <c r="C794" i="24"/>
  <c r="D794" i="24"/>
  <c r="C795" i="24"/>
  <c r="D795" i="24"/>
  <c r="C796" i="24"/>
  <c r="D796" i="24"/>
  <c r="C797" i="24"/>
  <c r="D797" i="24"/>
  <c r="C798" i="24"/>
  <c r="D798" i="24"/>
  <c r="C799" i="24"/>
  <c r="D799" i="24"/>
  <c r="C800" i="24"/>
  <c r="D800" i="24"/>
  <c r="C801" i="24"/>
  <c r="D801" i="24"/>
  <c r="C802" i="24"/>
  <c r="D802" i="24"/>
  <c r="C803" i="24"/>
  <c r="D803" i="24"/>
  <c r="C804" i="24"/>
  <c r="D804" i="24"/>
  <c r="C805" i="24"/>
  <c r="D805" i="24"/>
  <c r="C806" i="24"/>
  <c r="D806" i="24"/>
  <c r="C807" i="24"/>
  <c r="D807" i="24"/>
  <c r="C808" i="24"/>
  <c r="D808" i="24"/>
  <c r="C809" i="24"/>
  <c r="D809" i="24"/>
  <c r="C810" i="24"/>
  <c r="D810" i="24"/>
  <c r="C811" i="24"/>
  <c r="D811" i="24"/>
  <c r="C812" i="24"/>
  <c r="D812" i="24"/>
  <c r="C813" i="24"/>
  <c r="D813" i="24"/>
  <c r="C814" i="24"/>
  <c r="D814" i="24"/>
  <c r="C815" i="24"/>
  <c r="D815" i="24"/>
  <c r="C816" i="24"/>
  <c r="D816" i="24"/>
  <c r="C817" i="24"/>
  <c r="D817" i="24"/>
  <c r="C818" i="24"/>
  <c r="D818" i="24"/>
  <c r="C819" i="24"/>
  <c r="D819" i="24"/>
  <c r="C820" i="24"/>
  <c r="D820" i="24"/>
  <c r="C821" i="24"/>
  <c r="D821" i="24"/>
  <c r="C822" i="24"/>
  <c r="D822" i="24"/>
  <c r="C823" i="24"/>
  <c r="D823" i="24"/>
  <c r="C824" i="24"/>
  <c r="D824" i="24"/>
  <c r="C825" i="24"/>
  <c r="D825" i="24"/>
  <c r="C826" i="24"/>
  <c r="D826" i="24"/>
  <c r="C827" i="24"/>
  <c r="D827" i="24"/>
  <c r="C828" i="24"/>
  <c r="D828" i="24"/>
  <c r="C829" i="24"/>
  <c r="D829" i="24"/>
  <c r="C830" i="24"/>
  <c r="D830" i="24"/>
  <c r="C831" i="24"/>
  <c r="D831" i="24"/>
  <c r="C832" i="24"/>
  <c r="D832" i="24"/>
  <c r="C833" i="24"/>
  <c r="D833" i="24"/>
  <c r="C834" i="24"/>
  <c r="D834" i="24"/>
  <c r="C835" i="24"/>
  <c r="D835" i="24"/>
  <c r="C836" i="24"/>
  <c r="D836" i="24"/>
  <c r="C837" i="24"/>
  <c r="D837" i="24"/>
  <c r="D8" i="24"/>
  <c r="C8" i="24"/>
  <c r="F14" i="5"/>
  <c r="F13" i="5"/>
  <c r="F12" i="5"/>
  <c r="F11" i="5"/>
  <c r="F10" i="5"/>
  <c r="F9" i="5"/>
  <c r="F8" i="5"/>
  <c r="F17" i="4"/>
  <c r="F18" i="4"/>
  <c r="F19" i="4"/>
  <c r="F20" i="4"/>
  <c r="F21" i="4"/>
  <c r="F16" i="4"/>
  <c r="F8" i="4"/>
  <c r="H8" i="4"/>
  <c r="F9" i="4"/>
  <c r="F10" i="4"/>
  <c r="F11" i="4"/>
  <c r="F12" i="4"/>
  <c r="H8" i="112"/>
  <c r="H7" i="112"/>
  <c r="H6" i="112"/>
  <c r="H5" i="112"/>
  <c r="H4" i="112"/>
  <c r="C23" i="111"/>
  <c r="D23" i="111"/>
  <c r="E23" i="111"/>
  <c r="C24" i="111"/>
  <c r="D24" i="111"/>
  <c r="E24" i="111"/>
  <c r="C25" i="111"/>
  <c r="D25" i="111"/>
  <c r="E25" i="111"/>
  <c r="D22" i="111"/>
  <c r="E22" i="111"/>
  <c r="C22" i="111"/>
  <c r="I8" i="110"/>
  <c r="I7" i="110"/>
  <c r="I6" i="110"/>
  <c r="E9" i="5" l="1"/>
  <c r="E10" i="5"/>
  <c r="E11" i="5"/>
  <c r="E12" i="5"/>
  <c r="E13" i="5"/>
  <c r="E14" i="5"/>
  <c r="E8" i="5"/>
  <c r="J18" i="114"/>
  <c r="J19" i="114"/>
  <c r="J20" i="114"/>
  <c r="J21" i="114"/>
  <c r="J22" i="114"/>
  <c r="I19" i="114"/>
  <c r="I20" i="114"/>
  <c r="I21" i="114"/>
  <c r="I22" i="114"/>
  <c r="I23" i="114"/>
  <c r="I24" i="114"/>
  <c r="I25" i="114"/>
  <c r="I26" i="114"/>
  <c r="I27" i="114"/>
  <c r="I18" i="114"/>
  <c r="J6" i="114"/>
  <c r="J7" i="114"/>
  <c r="J8" i="114"/>
  <c r="J9" i="114"/>
  <c r="J10" i="114"/>
  <c r="J11" i="114"/>
  <c r="K5" i="114"/>
  <c r="I5" i="114"/>
  <c r="J5" i="114"/>
  <c r="F25" i="111" l="1"/>
  <c r="F24" i="111"/>
  <c r="F23" i="111"/>
  <c r="F22" i="111"/>
  <c r="G6" i="112"/>
  <c r="G5" i="112"/>
  <c r="G4" i="112"/>
  <c r="B8" i="151" l="1"/>
  <c r="D7" i="151"/>
  <c r="D6" i="151"/>
  <c r="D5" i="151"/>
  <c r="D8" i="151" l="1"/>
  <c r="E8" i="149"/>
  <c r="C8" i="140" l="1"/>
  <c r="G38" i="139" l="1"/>
  <c r="F38" i="139"/>
  <c r="E38" i="139"/>
  <c r="C38" i="139"/>
  <c r="B38" i="139"/>
  <c r="A38" i="139"/>
  <c r="G37" i="139"/>
  <c r="F37" i="139"/>
  <c r="E37" i="139"/>
  <c r="C37" i="139"/>
  <c r="B37" i="139"/>
  <c r="A37" i="139"/>
  <c r="G36" i="139"/>
  <c r="F36" i="139"/>
  <c r="E36" i="139"/>
  <c r="C36" i="139"/>
  <c r="B36" i="139"/>
  <c r="A36" i="139"/>
  <c r="G35" i="139"/>
  <c r="F35" i="139"/>
  <c r="E35" i="139"/>
  <c r="C35" i="139"/>
  <c r="B35" i="139"/>
  <c r="A35" i="139"/>
  <c r="G34" i="139"/>
  <c r="F34" i="139"/>
  <c r="E34" i="139"/>
  <c r="C34" i="139"/>
  <c r="B34" i="139"/>
  <c r="A34" i="139"/>
  <c r="G33" i="139"/>
  <c r="F33" i="139"/>
  <c r="E33" i="139"/>
  <c r="C33" i="139"/>
  <c r="B33" i="139"/>
  <c r="A33" i="139"/>
  <c r="G32" i="139"/>
  <c r="F32" i="139"/>
  <c r="E32" i="139"/>
  <c r="C32" i="139"/>
  <c r="B32" i="139"/>
  <c r="A32" i="139"/>
  <c r="G31" i="139"/>
  <c r="F31" i="139"/>
  <c r="E31" i="139"/>
  <c r="C31" i="139"/>
  <c r="B31" i="139"/>
  <c r="A31" i="139"/>
  <c r="G30" i="139"/>
  <c r="F30" i="139"/>
  <c r="E30" i="139"/>
  <c r="C30" i="139"/>
  <c r="B30" i="139"/>
  <c r="A30" i="139"/>
  <c r="G29" i="139"/>
  <c r="F29" i="139"/>
  <c r="E29" i="139"/>
  <c r="C29" i="139"/>
  <c r="B29" i="139"/>
  <c r="A29" i="139"/>
  <c r="G28" i="139"/>
  <c r="F28" i="139"/>
  <c r="E28" i="139"/>
  <c r="C28" i="139"/>
  <c r="B28" i="139"/>
  <c r="A28" i="139"/>
  <c r="G25" i="139"/>
  <c r="F25" i="139"/>
  <c r="E25" i="139"/>
  <c r="G24" i="139"/>
  <c r="F24" i="139"/>
  <c r="E24" i="139"/>
  <c r="G23" i="139"/>
  <c r="F23" i="139"/>
  <c r="E23" i="139"/>
  <c r="G22" i="139"/>
  <c r="F22" i="139"/>
  <c r="E22" i="139"/>
  <c r="G21" i="139"/>
  <c r="F21" i="139"/>
  <c r="E21" i="139"/>
  <c r="G20" i="139"/>
  <c r="F20" i="139"/>
  <c r="E20" i="139"/>
  <c r="G19" i="139"/>
  <c r="F19" i="139"/>
  <c r="E19" i="139"/>
  <c r="G18" i="139"/>
  <c r="F18" i="139"/>
  <c r="E18" i="139"/>
  <c r="I17" i="139"/>
  <c r="I18" i="139" s="1"/>
  <c r="I19" i="139" s="1"/>
  <c r="I20" i="139" s="1"/>
  <c r="I21" i="139" s="1"/>
  <c r="I22" i="139" s="1"/>
  <c r="I23" i="139" s="1"/>
  <c r="I24" i="139" s="1"/>
  <c r="I2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K16" i="139" s="1"/>
  <c r="K17" i="139" s="1"/>
  <c r="K18" i="139" s="1"/>
  <c r="K19" i="139" s="1"/>
  <c r="K20" i="139" s="1"/>
  <c r="K21" i="139" s="1"/>
  <c r="K22" i="139" s="1"/>
  <c r="K23" i="139" s="1"/>
  <c r="K24" i="139" s="1"/>
  <c r="K25" i="139" s="1"/>
  <c r="G17" i="139"/>
  <c r="F17" i="139"/>
  <c r="E17" i="139"/>
  <c r="G16" i="139"/>
  <c r="F16" i="139"/>
  <c r="E16" i="139"/>
  <c r="K13" i="139"/>
  <c r="J13" i="139"/>
  <c r="I13" i="139"/>
  <c r="G13" i="139"/>
  <c r="F13" i="139"/>
  <c r="E13" i="139"/>
  <c r="C13" i="139"/>
  <c r="B13" i="139"/>
  <c r="A13" i="139"/>
  <c r="K12" i="139"/>
  <c r="J12" i="139"/>
  <c r="I12" i="139"/>
  <c r="G12" i="139"/>
  <c r="F12" i="139"/>
  <c r="E12" i="139"/>
  <c r="C12" i="139"/>
  <c r="B12" i="139"/>
  <c r="A12" i="139"/>
  <c r="K11" i="139"/>
  <c r="J11" i="139"/>
  <c r="I11" i="139"/>
  <c r="G11" i="139"/>
  <c r="F11" i="139"/>
  <c r="E11" i="139"/>
  <c r="C11" i="139"/>
  <c r="B11" i="139"/>
  <c r="A11" i="139"/>
  <c r="K10" i="139"/>
  <c r="J10" i="139"/>
  <c r="I10" i="139"/>
  <c r="G10" i="139"/>
  <c r="F10" i="139"/>
  <c r="E10" i="139"/>
  <c r="C10" i="139"/>
  <c r="B10" i="139"/>
  <c r="A10" i="139"/>
  <c r="K9" i="139"/>
  <c r="J9" i="139"/>
  <c r="I9" i="139"/>
  <c r="G9" i="139"/>
  <c r="F9" i="139"/>
  <c r="E9" i="139"/>
  <c r="C9" i="139"/>
  <c r="B9" i="139"/>
  <c r="A9" i="139"/>
  <c r="K8" i="139"/>
  <c r="J8" i="139"/>
  <c r="I8" i="139"/>
  <c r="G8" i="139"/>
  <c r="F8" i="139"/>
  <c r="E8" i="139"/>
  <c r="C8" i="139"/>
  <c r="B8" i="139"/>
  <c r="A8" i="139"/>
  <c r="K7" i="139"/>
  <c r="J7" i="139"/>
  <c r="I7" i="139"/>
  <c r="G7" i="139"/>
  <c r="F7" i="139"/>
  <c r="E7" i="139"/>
  <c r="C7" i="139"/>
  <c r="B7" i="139"/>
  <c r="A7" i="139"/>
  <c r="K6" i="139"/>
  <c r="J6" i="139"/>
  <c r="I6" i="139"/>
  <c r="G6" i="139"/>
  <c r="F6" i="139"/>
  <c r="E6" i="139"/>
  <c r="C6" i="139"/>
  <c r="B6" i="139"/>
  <c r="A6" i="139"/>
  <c r="K5" i="139"/>
  <c r="J5" i="139"/>
  <c r="I5" i="139"/>
  <c r="G5" i="139"/>
  <c r="F5" i="139"/>
  <c r="E5" i="139"/>
  <c r="C5" i="139"/>
  <c r="B5" i="139"/>
  <c r="A5" i="139"/>
  <c r="K4" i="139"/>
  <c r="J4" i="139"/>
  <c r="I4" i="139"/>
  <c r="G4" i="139"/>
  <c r="F4" i="139"/>
  <c r="E4" i="139"/>
  <c r="C4" i="139"/>
  <c r="B4" i="139"/>
  <c r="A4" i="139"/>
  <c r="E407" i="134" l="1"/>
  <c r="E406" i="134"/>
  <c r="E405" i="134"/>
  <c r="E404" i="134"/>
  <c r="E403" i="134"/>
  <c r="E402" i="134"/>
  <c r="E401" i="134"/>
  <c r="E400" i="134"/>
  <c r="E399" i="134"/>
  <c r="E398" i="134"/>
  <c r="E397" i="134"/>
  <c r="E396" i="134"/>
  <c r="E395" i="134"/>
  <c r="E394" i="134"/>
  <c r="E393" i="134"/>
  <c r="E392" i="134"/>
  <c r="E391" i="134"/>
  <c r="N26" i="133" s="1"/>
  <c r="E390" i="134"/>
  <c r="E389" i="134"/>
  <c r="E388" i="134"/>
  <c r="E387" i="134"/>
  <c r="E386" i="134"/>
  <c r="E385" i="134"/>
  <c r="E384" i="134"/>
  <c r="E383" i="134"/>
  <c r="E382" i="134"/>
  <c r="E381" i="134"/>
  <c r="E380" i="134"/>
  <c r="E379" i="134"/>
  <c r="E378" i="134"/>
  <c r="E377" i="134"/>
  <c r="E376" i="134"/>
  <c r="E375" i="134"/>
  <c r="E374" i="134"/>
  <c r="E373" i="134"/>
  <c r="E372" i="134"/>
  <c r="E371" i="134"/>
  <c r="E370" i="134"/>
  <c r="E369" i="134"/>
  <c r="E368" i="134"/>
  <c r="E367" i="134"/>
  <c r="E366" i="134"/>
  <c r="E365" i="134"/>
  <c r="E364" i="134"/>
  <c r="E363" i="134"/>
  <c r="E362" i="134"/>
  <c r="E361" i="134"/>
  <c r="E360" i="134"/>
  <c r="E359" i="134"/>
  <c r="E358" i="134"/>
  <c r="E357" i="134"/>
  <c r="E356" i="134"/>
  <c r="E355" i="134"/>
  <c r="E354" i="134"/>
  <c r="E353" i="134"/>
  <c r="E352" i="134"/>
  <c r="E351" i="134"/>
  <c r="E350" i="134"/>
  <c r="E349" i="134"/>
  <c r="E348" i="134"/>
  <c r="E347" i="134"/>
  <c r="E346" i="134"/>
  <c r="E345" i="134"/>
  <c r="E344" i="134"/>
  <c r="E343" i="134"/>
  <c r="E342" i="134"/>
  <c r="E341" i="134"/>
  <c r="E340" i="134"/>
  <c r="E339" i="134"/>
  <c r="E338" i="134"/>
  <c r="E337" i="134"/>
  <c r="E336" i="134"/>
  <c r="E335" i="134"/>
  <c r="E334" i="134"/>
  <c r="E333" i="134"/>
  <c r="E332" i="134"/>
  <c r="E331" i="134"/>
  <c r="E330" i="134"/>
  <c r="E329" i="134"/>
  <c r="L26" i="133" s="1"/>
  <c r="E328" i="134"/>
  <c r="E327" i="134"/>
  <c r="E326" i="134"/>
  <c r="E325" i="134"/>
  <c r="E324" i="134"/>
  <c r="E323" i="134"/>
  <c r="E322" i="134"/>
  <c r="E321" i="134"/>
  <c r="E320" i="134"/>
  <c r="E319" i="134"/>
  <c r="E318" i="134"/>
  <c r="E317" i="134"/>
  <c r="E316" i="134"/>
  <c r="E315" i="134"/>
  <c r="E314" i="134"/>
  <c r="E313" i="134"/>
  <c r="E312" i="134"/>
  <c r="E311" i="134"/>
  <c r="E310" i="134"/>
  <c r="E309" i="134"/>
  <c r="E308" i="134"/>
  <c r="E307" i="134"/>
  <c r="E306" i="134"/>
  <c r="E305" i="134"/>
  <c r="E304" i="134"/>
  <c r="E303" i="134"/>
  <c r="E302" i="134"/>
  <c r="E301" i="134"/>
  <c r="E300" i="134"/>
  <c r="E299" i="134"/>
  <c r="E298" i="134"/>
  <c r="E297" i="134"/>
  <c r="E296" i="134"/>
  <c r="E295" i="134"/>
  <c r="E294" i="134"/>
  <c r="E293" i="134"/>
  <c r="E292" i="134"/>
  <c r="E291" i="134"/>
  <c r="E290" i="134"/>
  <c r="E289" i="134"/>
  <c r="E288" i="134"/>
  <c r="E287" i="134"/>
  <c r="E286" i="134"/>
  <c r="E285" i="134"/>
  <c r="E284" i="134"/>
  <c r="E283" i="134"/>
  <c r="E282" i="134"/>
  <c r="E281" i="134"/>
  <c r="E280" i="134"/>
  <c r="E279" i="134"/>
  <c r="E278" i="134"/>
  <c r="E277" i="134"/>
  <c r="E276" i="134"/>
  <c r="E275" i="134"/>
  <c r="E274" i="134"/>
  <c r="E273" i="134"/>
  <c r="E272" i="134"/>
  <c r="E271" i="134"/>
  <c r="E270" i="134"/>
  <c r="E269" i="134"/>
  <c r="E268" i="134"/>
  <c r="E267" i="134"/>
  <c r="J26" i="133" s="1"/>
  <c r="E266" i="134"/>
  <c r="E265" i="134"/>
  <c r="E264" i="134"/>
  <c r="E263" i="134"/>
  <c r="E262" i="134"/>
  <c r="E261" i="134"/>
  <c r="E260" i="134"/>
  <c r="E259" i="134"/>
  <c r="E258" i="134"/>
  <c r="E257" i="134"/>
  <c r="E256" i="134"/>
  <c r="E255" i="134"/>
  <c r="E254" i="134"/>
  <c r="E253" i="134"/>
  <c r="E252" i="134"/>
  <c r="E251" i="134"/>
  <c r="E250" i="134"/>
  <c r="E249" i="134"/>
  <c r="E248" i="134"/>
  <c r="E247" i="134"/>
  <c r="E246" i="134"/>
  <c r="E245" i="134"/>
  <c r="E244" i="134"/>
  <c r="E243" i="134"/>
  <c r="E242" i="134"/>
  <c r="E241" i="134"/>
  <c r="E240" i="134"/>
  <c r="E239" i="134"/>
  <c r="E238" i="134"/>
  <c r="E237" i="134"/>
  <c r="E236" i="134"/>
  <c r="E235" i="134"/>
  <c r="E234" i="134"/>
  <c r="E233" i="134"/>
  <c r="E232" i="134"/>
  <c r="E231" i="134"/>
  <c r="E230" i="134"/>
  <c r="E229" i="134"/>
  <c r="E228" i="134"/>
  <c r="E227" i="134"/>
  <c r="E226" i="134"/>
  <c r="E225" i="134"/>
  <c r="E224" i="134"/>
  <c r="E223" i="134"/>
  <c r="E222" i="134"/>
  <c r="E221" i="134"/>
  <c r="E220" i="134"/>
  <c r="E219" i="134"/>
  <c r="E218" i="134"/>
  <c r="E217" i="134"/>
  <c r="E216" i="134"/>
  <c r="E215" i="134"/>
  <c r="E214" i="134"/>
  <c r="E213" i="134"/>
  <c r="E212" i="134"/>
  <c r="E211" i="134"/>
  <c r="E210" i="134"/>
  <c r="E209" i="134"/>
  <c r="E208" i="134"/>
  <c r="E207" i="134"/>
  <c r="E206" i="134"/>
  <c r="E205" i="134"/>
  <c r="I26" i="133" s="1"/>
  <c r="E204" i="134"/>
  <c r="E203" i="134"/>
  <c r="E202" i="134"/>
  <c r="E201" i="134"/>
  <c r="E200" i="134"/>
  <c r="E199" i="134"/>
  <c r="E198" i="134"/>
  <c r="E197" i="134"/>
  <c r="E196" i="134"/>
  <c r="E195" i="134"/>
  <c r="E194" i="134"/>
  <c r="E193" i="134"/>
  <c r="E192" i="134"/>
  <c r="E191" i="134"/>
  <c r="E190" i="134"/>
  <c r="E189" i="134"/>
  <c r="E188" i="134"/>
  <c r="E187" i="134"/>
  <c r="E186" i="134"/>
  <c r="E185" i="134"/>
  <c r="E184" i="134"/>
  <c r="E183" i="134"/>
  <c r="E182" i="134"/>
  <c r="E181" i="134"/>
  <c r="E180" i="134"/>
  <c r="E179" i="134"/>
  <c r="E178" i="134"/>
  <c r="E177" i="134"/>
  <c r="E176" i="134"/>
  <c r="E175" i="134"/>
  <c r="E174" i="134"/>
  <c r="E173" i="134"/>
  <c r="E172" i="134"/>
  <c r="E171" i="134"/>
  <c r="E170" i="134"/>
  <c r="E169" i="134"/>
  <c r="E168" i="134"/>
  <c r="E167" i="134"/>
  <c r="E166" i="134"/>
  <c r="E165" i="134"/>
  <c r="E164" i="134"/>
  <c r="E163" i="134"/>
  <c r="E162" i="134"/>
  <c r="E161" i="134"/>
  <c r="E160" i="134"/>
  <c r="E159" i="134"/>
  <c r="E158" i="134"/>
  <c r="E157" i="134"/>
  <c r="E156" i="134"/>
  <c r="E155" i="134"/>
  <c r="E154" i="134"/>
  <c r="E153" i="134"/>
  <c r="E152" i="134"/>
  <c r="E151" i="134"/>
  <c r="E150" i="134"/>
  <c r="E149" i="134"/>
  <c r="E148" i="134"/>
  <c r="E147" i="134"/>
  <c r="E146" i="134"/>
  <c r="E145" i="134"/>
  <c r="E144" i="134"/>
  <c r="E143" i="134"/>
  <c r="G26" i="133" s="1"/>
  <c r="E142" i="134"/>
  <c r="E141" i="134"/>
  <c r="E140" i="134"/>
  <c r="E139" i="134"/>
  <c r="E138" i="134"/>
  <c r="E137" i="134"/>
  <c r="E136" i="134"/>
  <c r="E135" i="134"/>
  <c r="E134" i="134"/>
  <c r="E133" i="134"/>
  <c r="E132" i="134"/>
  <c r="E131" i="134"/>
  <c r="E130" i="134"/>
  <c r="E129" i="134"/>
  <c r="E128" i="134"/>
  <c r="E127" i="134"/>
  <c r="E126" i="134"/>
  <c r="E125" i="134"/>
  <c r="E124" i="134"/>
  <c r="E123" i="134"/>
  <c r="E122" i="134"/>
  <c r="E121" i="134"/>
  <c r="E120" i="134"/>
  <c r="E119" i="134"/>
  <c r="E118" i="134"/>
  <c r="E117" i="134"/>
  <c r="E116" i="134"/>
  <c r="E115" i="134"/>
  <c r="E114" i="134"/>
  <c r="E113" i="134"/>
  <c r="E112" i="134"/>
  <c r="E111" i="134"/>
  <c r="E110" i="134"/>
  <c r="E109" i="134"/>
  <c r="E108" i="134"/>
  <c r="E107" i="134"/>
  <c r="E106" i="134"/>
  <c r="E105" i="134"/>
  <c r="E104" i="134"/>
  <c r="E103" i="134"/>
  <c r="E102" i="134"/>
  <c r="E101" i="134"/>
  <c r="E100" i="134"/>
  <c r="E99" i="134"/>
  <c r="E98" i="134"/>
  <c r="E97" i="134"/>
  <c r="E96" i="134"/>
  <c r="E95" i="134"/>
  <c r="E94" i="134"/>
  <c r="E93" i="134"/>
  <c r="E92" i="134"/>
  <c r="E91" i="134"/>
  <c r="E90" i="134"/>
  <c r="E89" i="134"/>
  <c r="E88" i="134"/>
  <c r="E87" i="134"/>
  <c r="E86" i="134"/>
  <c r="E85" i="134"/>
  <c r="E84" i="134"/>
  <c r="E83" i="134"/>
  <c r="E82" i="134"/>
  <c r="E81" i="134"/>
  <c r="E26" i="133" s="1"/>
  <c r="E80" i="134"/>
  <c r="E79" i="134"/>
  <c r="E78" i="134"/>
  <c r="E77" i="134"/>
  <c r="E76" i="134"/>
  <c r="E75" i="134"/>
  <c r="E74" i="134"/>
  <c r="E73" i="134"/>
  <c r="E72" i="134"/>
  <c r="E71" i="134"/>
  <c r="E70" i="134"/>
  <c r="E69" i="134"/>
  <c r="E68" i="134"/>
  <c r="E67" i="134"/>
  <c r="E66" i="134"/>
  <c r="E65" i="134"/>
  <c r="E64" i="134"/>
  <c r="E63" i="134"/>
  <c r="E62" i="134"/>
  <c r="E61" i="134"/>
  <c r="E60" i="134"/>
  <c r="E59" i="134"/>
  <c r="E58" i="134"/>
  <c r="E57" i="134"/>
  <c r="E56" i="134"/>
  <c r="E55" i="134"/>
  <c r="E54" i="134"/>
  <c r="E53" i="134"/>
  <c r="E52" i="134"/>
  <c r="E51" i="134"/>
  <c r="E50" i="134"/>
  <c r="E49" i="134"/>
  <c r="E48" i="134"/>
  <c r="E47" i="134"/>
  <c r="E46" i="134"/>
  <c r="E45" i="134"/>
  <c r="E44" i="134"/>
  <c r="E43" i="134"/>
  <c r="E42" i="134"/>
  <c r="E41" i="134"/>
  <c r="E40" i="134"/>
  <c r="E39" i="134"/>
  <c r="E38" i="134"/>
  <c r="E37" i="134"/>
  <c r="E36" i="134"/>
  <c r="E35" i="134"/>
  <c r="E34" i="134"/>
  <c r="E33" i="134"/>
  <c r="E32" i="134"/>
  <c r="E31" i="134"/>
  <c r="E30" i="134"/>
  <c r="E29" i="134"/>
  <c r="E28" i="134"/>
  <c r="E27" i="134"/>
  <c r="E26" i="134"/>
  <c r="E25" i="134"/>
  <c r="E24" i="134"/>
  <c r="E23" i="134"/>
  <c r="E22" i="134"/>
  <c r="E21" i="134"/>
  <c r="E20" i="134"/>
  <c r="E19" i="134"/>
  <c r="C26" i="133" s="1"/>
  <c r="E18" i="134"/>
  <c r="E17" i="134"/>
  <c r="E16" i="134"/>
  <c r="E15" i="134"/>
  <c r="E14" i="134"/>
  <c r="E13" i="134"/>
  <c r="E12" i="134"/>
  <c r="E11" i="134"/>
  <c r="E10" i="134"/>
  <c r="E9" i="134"/>
  <c r="E8" i="134"/>
  <c r="E7" i="134"/>
  <c r="E6" i="134"/>
  <c r="E5" i="134"/>
  <c r="M26" i="133"/>
  <c r="K26" i="133"/>
  <c r="H26" i="133"/>
  <c r="F26" i="133"/>
  <c r="D26" i="133"/>
  <c r="N25" i="133"/>
  <c r="M25" i="133"/>
  <c r="L25" i="133"/>
  <c r="K25" i="133"/>
  <c r="J25" i="133"/>
  <c r="I25" i="133"/>
  <c r="H25" i="133"/>
  <c r="G25" i="133"/>
  <c r="F25" i="133"/>
  <c r="E25" i="133"/>
  <c r="D25" i="133"/>
  <c r="C25" i="133"/>
  <c r="N24" i="133"/>
  <c r="M24" i="133"/>
  <c r="L24" i="133"/>
  <c r="K24" i="133"/>
  <c r="J24" i="133"/>
  <c r="I24" i="133"/>
  <c r="H24" i="133"/>
  <c r="G24" i="133"/>
  <c r="F24" i="133"/>
  <c r="E24" i="133"/>
  <c r="D24" i="133"/>
  <c r="C24" i="133"/>
  <c r="C18" i="132" l="1"/>
  <c r="C19" i="132" s="1"/>
  <c r="C20" i="132" s="1"/>
  <c r="C21" i="132" s="1"/>
  <c r="C22" i="132" s="1"/>
  <c r="C23" i="132" s="1"/>
  <c r="C24" i="132" s="1"/>
  <c r="C15" i="126" l="1"/>
  <c r="D25" i="124"/>
  <c r="D24" i="124"/>
  <c r="D23" i="124"/>
  <c r="D22" i="124"/>
  <c r="D18" i="124"/>
  <c r="D20" i="124" s="1"/>
  <c r="D15" i="124"/>
  <c r="D21" i="124" s="1"/>
  <c r="D25" i="123"/>
  <c r="D24" i="123"/>
  <c r="D23" i="123"/>
  <c r="D22" i="123"/>
  <c r="D18" i="123"/>
  <c r="D19" i="123" s="1"/>
  <c r="D15" i="123"/>
  <c r="D21" i="123" s="1"/>
  <c r="I69" i="118"/>
  <c r="I68" i="118"/>
  <c r="I67" i="118"/>
  <c r="I66" i="118"/>
  <c r="I65" i="118"/>
  <c r="I64" i="118"/>
  <c r="I63" i="118"/>
  <c r="I62" i="118"/>
  <c r="I61" i="118"/>
  <c r="I60" i="118"/>
  <c r="I59" i="118"/>
  <c r="I58" i="118"/>
  <c r="I57" i="118"/>
  <c r="I56" i="118"/>
  <c r="I55" i="118"/>
  <c r="I54" i="118"/>
  <c r="I53" i="118"/>
  <c r="I52" i="118"/>
  <c r="I51" i="118"/>
  <c r="I50" i="118"/>
  <c r="I49" i="118"/>
  <c r="I48" i="118"/>
  <c r="I47" i="118"/>
  <c r="I46" i="118"/>
  <c r="I45" i="118"/>
  <c r="I44" i="118"/>
  <c r="I43" i="118"/>
  <c r="I42" i="118"/>
  <c r="I41" i="118"/>
  <c r="I40" i="118"/>
  <c r="I39" i="118"/>
  <c r="I38" i="118"/>
  <c r="I37" i="118"/>
  <c r="I36" i="118"/>
  <c r="I35" i="118"/>
  <c r="I34" i="118"/>
  <c r="I33" i="118"/>
  <c r="I32" i="118"/>
  <c r="I31" i="118"/>
  <c r="I30" i="118"/>
  <c r="I29" i="118"/>
  <c r="I28" i="118"/>
  <c r="I27" i="118"/>
  <c r="I26" i="118"/>
  <c r="I25" i="118"/>
  <c r="I24" i="118"/>
  <c r="I23" i="118"/>
  <c r="I22" i="118"/>
  <c r="I21" i="118"/>
  <c r="I20" i="118"/>
  <c r="I19" i="118"/>
  <c r="I18" i="118"/>
  <c r="I17" i="118"/>
  <c r="I16" i="118"/>
  <c r="I15" i="118"/>
  <c r="I14" i="118"/>
  <c r="I13" i="118"/>
  <c r="I12" i="118"/>
  <c r="I11" i="118"/>
  <c r="I10" i="118"/>
  <c r="I9" i="118"/>
  <c r="I8" i="118"/>
  <c r="I7" i="118"/>
  <c r="F23" i="116"/>
  <c r="F22" i="116"/>
  <c r="F21" i="116"/>
  <c r="F20" i="116"/>
  <c r="F19" i="116"/>
  <c r="F18" i="116"/>
  <c r="F17" i="116"/>
  <c r="F16" i="116"/>
  <c r="F15" i="116"/>
  <c r="F14" i="116"/>
  <c r="F13" i="116"/>
  <c r="F12" i="116"/>
  <c r="F11" i="116"/>
  <c r="F10" i="116"/>
  <c r="F9" i="116"/>
  <c r="F8" i="116"/>
  <c r="F7" i="116"/>
  <c r="F6" i="116"/>
  <c r="F5" i="116"/>
  <c r="F4" i="116"/>
  <c r="F17" i="111"/>
  <c r="F16" i="111"/>
  <c r="F15" i="111"/>
  <c r="F14" i="111"/>
  <c r="F13" i="111"/>
  <c r="F12" i="111"/>
  <c r="F11" i="111"/>
  <c r="F10" i="111"/>
  <c r="F9" i="111"/>
  <c r="B31" i="111" s="1"/>
  <c r="F8" i="111"/>
  <c r="F13" i="110"/>
  <c r="F12" i="110"/>
  <c r="F10" i="110"/>
  <c r="F9" i="110"/>
  <c r="F8" i="110"/>
  <c r="F7" i="110"/>
  <c r="F6" i="110"/>
  <c r="F5" i="110"/>
  <c r="F4" i="110"/>
  <c r="XFA5" i="108"/>
  <c r="XFA4" i="108"/>
  <c r="D9" i="105"/>
  <c r="D8" i="105"/>
  <c r="D7" i="105"/>
  <c r="D6" i="105"/>
  <c r="D5" i="105"/>
  <c r="E14" i="104"/>
  <c r="E13" i="104"/>
  <c r="E12" i="104"/>
  <c r="E11" i="104"/>
  <c r="E10" i="104"/>
  <c r="E9" i="104"/>
  <c r="E8" i="104"/>
  <c r="E7" i="104"/>
  <c r="H6" i="104"/>
  <c r="H7" i="104" s="1"/>
  <c r="E6" i="104"/>
  <c r="E5" i="104"/>
  <c r="E4" i="104"/>
  <c r="G9" i="101"/>
  <c r="G8" i="101"/>
  <c r="G7" i="101"/>
  <c r="G6" i="101"/>
  <c r="G5" i="101"/>
  <c r="J3" i="100"/>
  <c r="I3" i="100"/>
  <c r="H3" i="100"/>
  <c r="G3" i="100"/>
  <c r="F3" i="100"/>
  <c r="F20" i="95"/>
  <c r="F19" i="95"/>
  <c r="F18" i="95"/>
  <c r="F17" i="95"/>
  <c r="F16" i="95"/>
  <c r="F15" i="95"/>
  <c r="F14" i="95"/>
  <c r="F13" i="95"/>
  <c r="F12" i="95"/>
  <c r="F11" i="95"/>
  <c r="F10" i="95"/>
  <c r="F9" i="95"/>
  <c r="F8" i="95"/>
  <c r="F7" i="95"/>
  <c r="F6" i="95"/>
  <c r="F5" i="95"/>
  <c r="F4" i="95"/>
  <c r="A25" i="93"/>
  <c r="C24" i="93"/>
  <c r="C25" i="93" s="1"/>
  <c r="C26" i="93" s="1"/>
  <c r="C27" i="93" s="1"/>
  <c r="C28" i="93" s="1"/>
  <c r="C29" i="93" s="1"/>
  <c r="C30" i="93" s="1"/>
  <c r="C31" i="93" s="1"/>
  <c r="C32" i="93" s="1"/>
  <c r="C33" i="93" s="1"/>
  <c r="C34" i="93" s="1"/>
  <c r="B24" i="93"/>
  <c r="B25" i="93" s="1"/>
  <c r="B26" i="93" s="1"/>
  <c r="B27" i="93" s="1"/>
  <c r="B28" i="93" s="1"/>
  <c r="B29" i="93" s="1"/>
  <c r="B30" i="93" s="1"/>
  <c r="B31" i="93" s="1"/>
  <c r="B32" i="93" s="1"/>
  <c r="B33" i="93" s="1"/>
  <c r="B34" i="93" s="1"/>
  <c r="A11" i="93"/>
  <c r="A26" i="93" s="1"/>
  <c r="A13" i="92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G16" i="88"/>
  <c r="F16" i="88"/>
  <c r="E16" i="88"/>
  <c r="H15" i="88"/>
  <c r="H14" i="88"/>
  <c r="H13" i="88"/>
  <c r="H12" i="88"/>
  <c r="H11" i="88"/>
  <c r="H10" i="88"/>
  <c r="H9" i="88"/>
  <c r="H8" i="88"/>
  <c r="H7" i="88"/>
  <c r="H6" i="88"/>
  <c r="H5" i="88"/>
  <c r="H4" i="88"/>
  <c r="D36" i="85"/>
  <c r="D35" i="85"/>
  <c r="D34" i="85"/>
  <c r="D33" i="85"/>
  <c r="D32" i="85"/>
  <c r="D31" i="85"/>
  <c r="D30" i="85"/>
  <c r="D29" i="85"/>
  <c r="D28" i="85"/>
  <c r="D27" i="85"/>
  <c r="D26" i="85"/>
  <c r="D25" i="85"/>
  <c r="D24" i="85"/>
  <c r="D23" i="85"/>
  <c r="D22" i="85"/>
  <c r="D21" i="85"/>
  <c r="D20" i="85"/>
  <c r="D19" i="85"/>
  <c r="D18" i="85"/>
  <c r="D17" i="85"/>
  <c r="D16" i="85"/>
  <c r="D15" i="85"/>
  <c r="D14" i="85"/>
  <c r="D13" i="85"/>
  <c r="D12" i="85"/>
  <c r="D11" i="85"/>
  <c r="D10" i="85"/>
  <c r="D9" i="85"/>
  <c r="D8" i="85"/>
  <c r="D7" i="85"/>
  <c r="D6" i="85"/>
  <c r="A5" i="84"/>
  <c r="A6" i="84" s="1"/>
  <c r="A7" i="84" s="1"/>
  <c r="A8" i="84" s="1"/>
  <c r="B34" i="74"/>
  <c r="B15" i="74"/>
  <c r="D14" i="74"/>
  <c r="D13" i="74"/>
  <c r="C12" i="74"/>
  <c r="D12" i="74" s="1"/>
  <c r="C11" i="74"/>
  <c r="D11" i="74" s="1"/>
  <c r="D10" i="74"/>
  <c r="D9" i="74"/>
  <c r="C8" i="74"/>
  <c r="D7" i="74"/>
  <c r="D6" i="74"/>
  <c r="D17" i="73"/>
  <c r="D16" i="73"/>
  <c r="D15" i="73"/>
  <c r="D14" i="73"/>
  <c r="D13" i="73"/>
  <c r="D12" i="73"/>
  <c r="D11" i="73"/>
  <c r="D10" i="73"/>
  <c r="D9" i="73"/>
  <c r="D8" i="73"/>
  <c r="D7" i="73"/>
  <c r="D6" i="73"/>
  <c r="D5" i="73"/>
  <c r="D4" i="73"/>
  <c r="D11" i="70"/>
  <c r="D13" i="70" s="1"/>
  <c r="D15" i="70" s="1"/>
  <c r="C11" i="70"/>
  <c r="C13" i="70" s="1"/>
  <c r="C15" i="70" s="1"/>
  <c r="B11" i="70"/>
  <c r="B13" i="70" s="1"/>
  <c r="B15" i="70" s="1"/>
  <c r="B12" i="69"/>
  <c r="B14" i="69" s="1"/>
  <c r="B10" i="69"/>
  <c r="B15" i="69" s="1"/>
  <c r="E8" i="69"/>
  <c r="E9" i="69" s="1"/>
  <c r="E10" i="69" s="1"/>
  <c r="E11" i="69" s="1"/>
  <c r="E12" i="69" s="1"/>
  <c r="E13" i="69" s="1"/>
  <c r="E14" i="69" s="1"/>
  <c r="E15" i="69" s="1"/>
  <c r="E16" i="69" s="1"/>
  <c r="G6" i="69"/>
  <c r="H6" i="69" s="1"/>
  <c r="I6" i="69" s="1"/>
  <c r="J6" i="69" s="1"/>
  <c r="K6" i="69" s="1"/>
  <c r="L6" i="69" s="1"/>
  <c r="M6" i="69" s="1"/>
  <c r="C13" i="68"/>
  <c r="C14" i="68" s="1"/>
  <c r="C12" i="68"/>
  <c r="F5" i="68" s="1"/>
  <c r="E8" i="68"/>
  <c r="E9" i="68" s="1"/>
  <c r="E10" i="68" s="1"/>
  <c r="E11" i="68" s="1"/>
  <c r="E12" i="68" s="1"/>
  <c r="E13" i="68" s="1"/>
  <c r="E14" i="68" s="1"/>
  <c r="E7" i="68"/>
  <c r="C13" i="67"/>
  <c r="C14" i="67" s="1"/>
  <c r="C15" i="67" s="1"/>
  <c r="C12" i="67"/>
  <c r="I5" i="110" l="1"/>
  <c r="I4" i="110"/>
  <c r="J4" i="110"/>
  <c r="B32" i="111"/>
  <c r="B30" i="111"/>
  <c r="C15" i="74"/>
  <c r="H16" i="88"/>
  <c r="D27" i="124"/>
  <c r="D29" i="124" s="1"/>
  <c r="A12" i="93"/>
  <c r="A27" i="93" s="1"/>
  <c r="D20" i="123"/>
  <c r="D27" i="123" s="1"/>
  <c r="D29" i="123" s="1"/>
  <c r="D19" i="124"/>
  <c r="D8" i="74"/>
  <c r="D15" i="74" s="1"/>
  <c r="A13" i="93"/>
  <c r="B17" i="70"/>
  <c r="C15" i="68"/>
  <c r="I5" i="68" s="1"/>
  <c r="H5" i="68"/>
  <c r="B16" i="69"/>
  <c r="E6" i="69" s="1"/>
  <c r="G5" i="68"/>
  <c r="D16" i="60"/>
  <c r="C16" i="60"/>
  <c r="D15" i="60"/>
  <c r="C15" i="60"/>
  <c r="D14" i="60"/>
  <c r="C14" i="60"/>
  <c r="D13" i="60"/>
  <c r="C13" i="60"/>
  <c r="D12" i="60"/>
  <c r="C12" i="60"/>
  <c r="D11" i="60"/>
  <c r="C11" i="60"/>
  <c r="D10" i="60"/>
  <c r="C10" i="60"/>
  <c r="D9" i="60"/>
  <c r="C9" i="60"/>
  <c r="D8" i="60"/>
  <c r="C8" i="60"/>
  <c r="D7" i="60"/>
  <c r="C7" i="60"/>
  <c r="D6" i="60"/>
  <c r="C6" i="60"/>
  <c r="D5" i="60"/>
  <c r="C5" i="60"/>
  <c r="D4" i="60"/>
  <c r="C4" i="60"/>
  <c r="C12" i="58"/>
  <c r="C11" i="58"/>
  <c r="C10" i="58"/>
  <c r="C9" i="58"/>
  <c r="C8" i="58"/>
  <c r="C7" i="58"/>
  <c r="C6" i="58"/>
  <c r="C5" i="58"/>
  <c r="C4" i="58"/>
  <c r="B8" i="57"/>
  <c r="E4" i="57"/>
  <c r="E6" i="57" s="1"/>
  <c r="B21" i="56"/>
  <c r="B23" i="56" s="1"/>
  <c r="B9" i="55"/>
  <c r="B9" i="54"/>
  <c r="B9" i="53"/>
  <c r="B9" i="52"/>
  <c r="B9" i="51"/>
  <c r="B9" i="50"/>
  <c r="B9" i="49"/>
  <c r="B9" i="48"/>
  <c r="B9" i="47"/>
  <c r="F7" i="46"/>
  <c r="B12" i="46"/>
  <c r="E8" i="46"/>
  <c r="C15" i="46"/>
  <c r="E15" i="46"/>
  <c r="D14" i="46"/>
  <c r="D11" i="46"/>
  <c r="C13" i="46"/>
  <c r="C9" i="46"/>
  <c r="F15" i="46"/>
  <c r="B14" i="46"/>
  <c r="C11" i="46"/>
  <c r="E13" i="46"/>
  <c r="F10" i="46"/>
  <c r="F9" i="46"/>
  <c r="D13" i="46"/>
  <c r="B7" i="46"/>
  <c r="F8" i="46"/>
  <c r="D9" i="46"/>
  <c r="E9" i="46"/>
  <c r="D10" i="46"/>
  <c r="E10" i="46"/>
  <c r="F14" i="46"/>
  <c r="B11" i="46"/>
  <c r="D12" i="46"/>
  <c r="D8" i="46"/>
  <c r="D15" i="46"/>
  <c r="C14" i="46"/>
  <c r="F11" i="46"/>
  <c r="F13" i="46"/>
  <c r="C8" i="46"/>
  <c r="E7" i="46"/>
  <c r="D7" i="46"/>
  <c r="E12" i="46"/>
  <c r="C7" i="46"/>
  <c r="E14" i="46"/>
  <c r="B8" i="46"/>
  <c r="B10" i="46"/>
  <c r="C12" i="46"/>
  <c r="F12" i="46"/>
  <c r="B13" i="46"/>
  <c r="C10" i="46"/>
  <c r="E11" i="46"/>
  <c r="B9" i="46"/>
  <c r="B15" i="46"/>
  <c r="B5" i="60" l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A14" i="93"/>
  <c r="A28" i="93"/>
  <c r="A29" i="93" l="1"/>
  <c r="A15" i="93"/>
  <c r="A16" i="93" l="1"/>
  <c r="A30" i="93"/>
  <c r="D20" i="40"/>
  <c r="D21" i="40" s="1"/>
  <c r="C9" i="40"/>
  <c r="A31" i="93" l="1"/>
  <c r="A17" i="93"/>
  <c r="D22" i="40"/>
  <c r="D23" i="40" s="1"/>
  <c r="A18" i="93" l="1"/>
  <c r="A32" i="93"/>
  <c r="T25" i="33"/>
  <c r="P25" i="33"/>
  <c r="L25" i="33"/>
  <c r="H25" i="33"/>
  <c r="T24" i="33"/>
  <c r="P24" i="33"/>
  <c r="L24" i="33"/>
  <c r="H24" i="33"/>
  <c r="T23" i="33"/>
  <c r="P23" i="33"/>
  <c r="L23" i="33"/>
  <c r="H23" i="33"/>
  <c r="T22" i="33"/>
  <c r="P22" i="33"/>
  <c r="L22" i="33"/>
  <c r="H22" i="33"/>
  <c r="T21" i="33"/>
  <c r="P21" i="33"/>
  <c r="L21" i="33"/>
  <c r="H21" i="33"/>
  <c r="T20" i="33"/>
  <c r="P20" i="33"/>
  <c r="L20" i="33"/>
  <c r="H20" i="33"/>
  <c r="T19" i="33"/>
  <c r="P19" i="33"/>
  <c r="L19" i="33"/>
  <c r="H19" i="33"/>
  <c r="T18" i="33"/>
  <c r="P18" i="33"/>
  <c r="L18" i="33"/>
  <c r="H18" i="33"/>
  <c r="T17" i="33"/>
  <c r="P17" i="33"/>
  <c r="L17" i="33"/>
  <c r="H17" i="33"/>
  <c r="T16" i="33"/>
  <c r="P16" i="33"/>
  <c r="L16" i="33"/>
  <c r="H16" i="33"/>
  <c r="T15" i="33"/>
  <c r="P15" i="33"/>
  <c r="L15" i="33"/>
  <c r="H15" i="33"/>
  <c r="T14" i="33"/>
  <c r="P14" i="33"/>
  <c r="L14" i="33"/>
  <c r="H14" i="33"/>
  <c r="T13" i="33"/>
  <c r="P13" i="33"/>
  <c r="L13" i="33"/>
  <c r="H13" i="33"/>
  <c r="T12" i="33"/>
  <c r="P12" i="33"/>
  <c r="L12" i="33"/>
  <c r="H12" i="33"/>
  <c r="T11" i="33"/>
  <c r="P11" i="33"/>
  <c r="L11" i="33"/>
  <c r="H11" i="33"/>
  <c r="A33" i="93" l="1"/>
  <c r="A19" i="93"/>
  <c r="A34" i="93" s="1"/>
  <c r="I17" i="21"/>
  <c r="I16" i="21"/>
  <c r="I15" i="21"/>
  <c r="I14" i="21"/>
  <c r="I13" i="21"/>
  <c r="I12" i="21"/>
  <c r="I11" i="21"/>
  <c r="I10" i="21"/>
  <c r="I9" i="21"/>
  <c r="I8" i="21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J76" i="16" l="1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F13" i="12" l="1"/>
  <c r="F12" i="12"/>
  <c r="F11" i="12"/>
  <c r="F10" i="12"/>
  <c r="F9" i="12"/>
  <c r="F8" i="12"/>
  <c r="I18" i="11"/>
  <c r="G18" i="11"/>
  <c r="I17" i="11"/>
  <c r="G17" i="11"/>
  <c r="I16" i="11"/>
  <c r="G16" i="11"/>
  <c r="I15" i="11"/>
  <c r="G15" i="11"/>
  <c r="I14" i="11"/>
  <c r="G14" i="11"/>
  <c r="I13" i="11"/>
  <c r="G13" i="11"/>
  <c r="I12" i="11"/>
  <c r="G12" i="11"/>
  <c r="I11" i="11"/>
  <c r="G11" i="11"/>
  <c r="I10" i="11"/>
  <c r="G10" i="11"/>
  <c r="I9" i="11"/>
  <c r="G9" i="11"/>
  <c r="I8" i="11"/>
  <c r="G8" i="11"/>
  <c r="H18" i="11"/>
  <c r="H9" i="11"/>
  <c r="H15" i="11"/>
  <c r="H14" i="11"/>
  <c r="H10" i="11"/>
  <c r="H12" i="11"/>
  <c r="H8" i="11"/>
  <c r="H16" i="11"/>
  <c r="H11" i="11"/>
  <c r="H17" i="11"/>
  <c r="H13" i="11"/>
  <c r="E16" i="8" l="1"/>
  <c r="E15" i="8"/>
  <c r="E14" i="8"/>
  <c r="E13" i="8"/>
  <c r="E12" i="8"/>
  <c r="E11" i="8"/>
  <c r="E10" i="8"/>
  <c r="E9" i="8"/>
  <c r="E8" i="8"/>
  <c r="H25" i="7"/>
  <c r="F25" i="7"/>
  <c r="H24" i="7"/>
  <c r="F24" i="7"/>
  <c r="H23" i="7"/>
  <c r="F23" i="7"/>
  <c r="H22" i="7"/>
  <c r="F22" i="7"/>
  <c r="H21" i="7"/>
  <c r="F21" i="7"/>
  <c r="H20" i="7"/>
  <c r="F20" i="7"/>
  <c r="H19" i="7"/>
  <c r="F19" i="7"/>
  <c r="H18" i="7"/>
  <c r="F18" i="7"/>
  <c r="H17" i="7"/>
  <c r="F17" i="7"/>
  <c r="G13" i="7"/>
  <c r="G12" i="7"/>
  <c r="G11" i="7"/>
  <c r="G10" i="7"/>
  <c r="G9" i="7"/>
  <c r="G8" i="7"/>
  <c r="E18" i="8" l="1"/>
  <c r="F29" i="2"/>
  <c r="F28" i="2"/>
  <c r="F27" i="2"/>
  <c r="F26" i="2"/>
  <c r="F25" i="2"/>
  <c r="F24" i="2"/>
  <c r="F23" i="2"/>
  <c r="F22" i="2"/>
  <c r="F15" i="2"/>
  <c r="F14" i="2"/>
  <c r="F13" i="2"/>
  <c r="F12" i="2"/>
  <c r="F11" i="2"/>
  <c r="F10" i="2"/>
  <c r="F9" i="2"/>
  <c r="F16" i="2" l="1"/>
</calcChain>
</file>

<file path=xl/sharedStrings.xml><?xml version="1.0" encoding="utf-8"?>
<sst xmlns="http://schemas.openxmlformats.org/spreadsheetml/2006/main" count="9864" uniqueCount="2400">
  <si>
    <t>Relative, Absolute &amp; Mixed Reference</t>
  </si>
  <si>
    <t>1. Relative Reference:</t>
  </si>
  <si>
    <t>Day</t>
  </si>
  <si>
    <t>Jan</t>
  </si>
  <si>
    <t>Feb</t>
  </si>
  <si>
    <t>Mar</t>
  </si>
  <si>
    <t>Apr</t>
  </si>
  <si>
    <t>May</t>
  </si>
  <si>
    <t>Total</t>
  </si>
  <si>
    <t>Monday</t>
  </si>
  <si>
    <t>Tuesday</t>
  </si>
  <si>
    <t>Wednesday</t>
  </si>
  <si>
    <t>Thursday</t>
  </si>
  <si>
    <t>Friday</t>
  </si>
  <si>
    <t>2. Absolute Reference:</t>
  </si>
  <si>
    <t xml:space="preserve">Price </t>
  </si>
  <si>
    <t>No of Users</t>
  </si>
  <si>
    <t>Income</t>
  </si>
  <si>
    <t>Income %</t>
  </si>
  <si>
    <t>Saturday</t>
  </si>
  <si>
    <t>Sunday</t>
  </si>
  <si>
    <t>Overall Total</t>
  </si>
  <si>
    <r>
      <rPr>
        <b/>
        <i/>
        <sz val="11"/>
        <color theme="1" tint="0.34998626667073579"/>
        <rFont val="Calibri"/>
        <family val="2"/>
        <scheme val="minor"/>
      </rPr>
      <t>Income %</t>
    </r>
    <r>
      <rPr>
        <i/>
        <sz val="11"/>
        <color theme="1" tint="0.34998626667073579"/>
        <rFont val="Calibri"/>
        <family val="2"/>
        <scheme val="minor"/>
      </rPr>
      <t xml:space="preserve"> = Income / Overall Total</t>
    </r>
  </si>
  <si>
    <t>VAT</t>
  </si>
  <si>
    <t>Item</t>
  </si>
  <si>
    <t>Unit Cost</t>
  </si>
  <si>
    <t>Number</t>
  </si>
  <si>
    <t>Drill</t>
  </si>
  <si>
    <t>Screws</t>
  </si>
  <si>
    <t>Nails</t>
  </si>
  <si>
    <t>Hammer</t>
  </si>
  <si>
    <t>Spanner</t>
  </si>
  <si>
    <t>Cloth</t>
  </si>
  <si>
    <t>Oil</t>
  </si>
  <si>
    <t>Grease</t>
  </si>
  <si>
    <t>3. Mixed Reference:</t>
  </si>
  <si>
    <t>Table</t>
  </si>
  <si>
    <t>If Condition</t>
  </si>
  <si>
    <t>1. Any employee with more than 5 years of service, then 10% bonus from Salary</t>
  </si>
  <si>
    <t>Employee</t>
  </si>
  <si>
    <t>Salary</t>
  </si>
  <si>
    <t>Yrs of Service</t>
  </si>
  <si>
    <t>Bonus</t>
  </si>
  <si>
    <t>Bill</t>
  </si>
  <si>
    <t>Sue</t>
  </si>
  <si>
    <t>Mary</t>
  </si>
  <si>
    <t>Tom</t>
  </si>
  <si>
    <t>Bob</t>
  </si>
  <si>
    <t>2. If Quantity is not Blank, Then Price * Qty or Display Blank</t>
  </si>
  <si>
    <t>Qty</t>
  </si>
  <si>
    <t>Price</t>
  </si>
  <si>
    <t>Amount</t>
  </si>
  <si>
    <t>Apples</t>
  </si>
  <si>
    <t>Bananas</t>
  </si>
  <si>
    <t>Cheese</t>
  </si>
  <si>
    <t>Eggs</t>
  </si>
  <si>
    <t>Milk</t>
  </si>
  <si>
    <t>Orange</t>
  </si>
  <si>
    <t>3. If Gender is Male, Then add Mr. to Name else add Ms. To Name</t>
  </si>
  <si>
    <t>Name</t>
  </si>
  <si>
    <t>Gender</t>
  </si>
  <si>
    <t>Mr/Ms</t>
  </si>
  <si>
    <t>Paul</t>
  </si>
  <si>
    <t>M</t>
  </si>
  <si>
    <t>Jane</t>
  </si>
  <si>
    <t>F</t>
  </si>
  <si>
    <t>Maria</t>
  </si>
  <si>
    <t>Kate</t>
  </si>
  <si>
    <t>Mark</t>
  </si>
  <si>
    <t>4. Criteria for Target Customers: Male, have children and age younger than 45 years</t>
  </si>
  <si>
    <t>State of 
Residence</t>
  </si>
  <si>
    <t>Children</t>
  </si>
  <si>
    <t>Age</t>
  </si>
  <si>
    <t>Target
 Customer</t>
  </si>
  <si>
    <t>Customer 1</t>
  </si>
  <si>
    <t>AP</t>
  </si>
  <si>
    <t>Yes</t>
  </si>
  <si>
    <t>Customer 2</t>
  </si>
  <si>
    <t>TN</t>
  </si>
  <si>
    <t>Customer 3</t>
  </si>
  <si>
    <t>KA</t>
  </si>
  <si>
    <t>Customer 4</t>
  </si>
  <si>
    <t>No</t>
  </si>
  <si>
    <t>Customer 5</t>
  </si>
  <si>
    <t>KL</t>
  </si>
  <si>
    <t>Customer 6</t>
  </si>
  <si>
    <t>Customer 7</t>
  </si>
  <si>
    <t>Customer 8</t>
  </si>
  <si>
    <t>5. Criteria for Target Customers: Should live in either TN or AP</t>
  </si>
  <si>
    <t>6. Sales Commission:</t>
  </si>
  <si>
    <t>Sales Person</t>
  </si>
  <si>
    <t>East</t>
  </si>
  <si>
    <t>Week 2</t>
  </si>
  <si>
    <t>Week 3</t>
  </si>
  <si>
    <t>Totals</t>
  </si>
  <si>
    <t>Commission</t>
  </si>
  <si>
    <t>Commission Scale</t>
  </si>
  <si>
    <t>H. James</t>
  </si>
  <si>
    <t xml:space="preserve">        $0 - $19,999  = 5%</t>
  </si>
  <si>
    <t>K. Dunn</t>
  </si>
  <si>
    <t>$20,000 - $29,999  = 7%</t>
  </si>
  <si>
    <t>L. Carrie</t>
  </si>
  <si>
    <t>$30,000 - $39,999  = 10%</t>
  </si>
  <si>
    <t>R. Smith</t>
  </si>
  <si>
    <t>$40,000 &amp; Above   = 10%</t>
  </si>
  <si>
    <t>D. O'Brian</t>
  </si>
  <si>
    <t>B. Johnson</t>
  </si>
  <si>
    <t>7. Find Quarter from Date: [Use Month(Date) Formula]</t>
  </si>
  <si>
    <t>Product Name</t>
  </si>
  <si>
    <t>Date</t>
  </si>
  <si>
    <t>Month</t>
  </si>
  <si>
    <t>Quarter</t>
  </si>
  <si>
    <t>Year</t>
  </si>
  <si>
    <t>Clothing</t>
  </si>
  <si>
    <t>Footwear</t>
  </si>
  <si>
    <t>Mobiles</t>
  </si>
  <si>
    <t>8. If Error:</t>
  </si>
  <si>
    <t>Employee ID</t>
  </si>
  <si>
    <t>Sales Amount</t>
  </si>
  <si>
    <t>Catherine Barkley</t>
  </si>
  <si>
    <t>0054</t>
  </si>
  <si>
    <t>Gabriel Oak</t>
  </si>
  <si>
    <t>0679</t>
  </si>
  <si>
    <t>John Smith</t>
  </si>
  <si>
    <t>0999</t>
  </si>
  <si>
    <t>Ellsworth Toohey</t>
  </si>
  <si>
    <t>Ethan Frome</t>
  </si>
  <si>
    <t>Howard Roark</t>
  </si>
  <si>
    <t>Daisy Miller</t>
  </si>
  <si>
    <t>Frederic Henry</t>
  </si>
  <si>
    <t>MESSAGE</t>
  </si>
  <si>
    <t>CAUSE</t>
  </si>
  <si>
    <t>FIX THE ERROR</t>
  </si>
  <si>
    <t>#######</t>
  </si>
  <si>
    <t>The information does not fit in the column</t>
  </si>
  <si>
    <t>Solve by widening the cell.</t>
  </si>
  <si>
    <t xml:space="preserve">The name of the cell or function is misspelled.  </t>
  </si>
  <si>
    <t>Open the formula and correct the cell or function name.</t>
  </si>
  <si>
    <t xml:space="preserve">A cell in the formula does not exist or the name is spelled wrong. </t>
  </si>
  <si>
    <t>Open the formula and correct the cell reference.</t>
  </si>
  <si>
    <t xml:space="preserve">A cell in the formula contains text rather than a numerical value.  </t>
  </si>
  <si>
    <t>Remove the referenced cell from the formula or adjust the cell contents so it contains a number.</t>
  </si>
  <si>
    <t xml:space="preserve">The denominator of the formula is zero.  </t>
  </si>
  <si>
    <t>Solve using an IF statement so the calculation is only done IF the denominator is greater than zero.</t>
  </si>
  <si>
    <t>Error Type:</t>
  </si>
  <si>
    <t>01. Error Type:</t>
  </si>
  <si>
    <t>FSItem</t>
  </si>
  <si>
    <t>Account</t>
  </si>
  <si>
    <t>Cash</t>
  </si>
  <si>
    <t>Cash-WF</t>
  </si>
  <si>
    <t>Cash-BofA</t>
  </si>
  <si>
    <t>Inventory</t>
  </si>
  <si>
    <t>WIP</t>
  </si>
  <si>
    <t>FG</t>
  </si>
  <si>
    <t>FixedAssets</t>
  </si>
  <si>
    <t>FF</t>
  </si>
  <si>
    <t>Computers</t>
  </si>
  <si>
    <t>02. Error Type:</t>
  </si>
  <si>
    <t>Tax</t>
  </si>
  <si>
    <t>City</t>
  </si>
  <si>
    <t>Average</t>
  </si>
  <si>
    <t>Tax Rate</t>
  </si>
  <si>
    <t>Ashington</t>
  </si>
  <si>
    <t>Cramlington</t>
  </si>
  <si>
    <t>Derby</t>
  </si>
  <si>
    <t>Hull</t>
  </si>
  <si>
    <t>Leeds</t>
  </si>
  <si>
    <t>London</t>
  </si>
  <si>
    <t>Manchester</t>
  </si>
  <si>
    <t>Newcastle</t>
  </si>
  <si>
    <t>Nottingham</t>
  </si>
  <si>
    <t>Sheffield</t>
  </si>
  <si>
    <t>Sunderland</t>
  </si>
  <si>
    <t>03. Error Type:</t>
  </si>
  <si>
    <t>Location</t>
  </si>
  <si>
    <t>No of Person</t>
  </si>
  <si>
    <t>Total Wages</t>
  </si>
  <si>
    <t>Wages/Person</t>
  </si>
  <si>
    <t>Corrected Formula</t>
  </si>
  <si>
    <t>A</t>
  </si>
  <si>
    <t>B</t>
  </si>
  <si>
    <t>C</t>
  </si>
  <si>
    <t>D</t>
  </si>
  <si>
    <t>E</t>
  </si>
  <si>
    <t>Date Functions</t>
  </si>
  <si>
    <t>1. Day, Month, Year, Date</t>
  </si>
  <si>
    <t>DAY</t>
  </si>
  <si>
    <t>MONTH</t>
  </si>
  <si>
    <t>YEAR</t>
  </si>
  <si>
    <t>DATE</t>
  </si>
  <si>
    <t>2. To Find the Working Days</t>
  </si>
  <si>
    <t>Start Date</t>
  </si>
  <si>
    <t>End Date</t>
  </si>
  <si>
    <t>Work Days</t>
  </si>
  <si>
    <t>3. To Find the Working Days, also Exclude Holidays</t>
  </si>
  <si>
    <t>Holidays</t>
  </si>
  <si>
    <t>Bank Holiday</t>
  </si>
  <si>
    <t xml:space="preserve">Work Days </t>
  </si>
  <si>
    <t>Xmas</t>
  </si>
  <si>
    <t>New Year</t>
  </si>
  <si>
    <t>4. DATEDIF()</t>
  </si>
  <si>
    <t>Syntax</t>
  </si>
  <si>
    <t xml:space="preserve"> =DATEDIF(FirstDate,SecondDate,"Interval")</t>
  </si>
  <si>
    <t>FirstDate</t>
  </si>
  <si>
    <t>SecondDate</t>
  </si>
  <si>
    <t>Interval</t>
  </si>
  <si>
    <t>Difference</t>
  </si>
  <si>
    <t>FirstDate : This is the earliest of the two dates.</t>
  </si>
  <si>
    <t>days</t>
  </si>
  <si>
    <t>SecondDate : This is the most recent of the two dates.</t>
  </si>
  <si>
    <t>months</t>
  </si>
  <si>
    <t>"Interval" : This indicates what you want to calculate.</t>
  </si>
  <si>
    <t>years</t>
  </si>
  <si>
    <t>These are the available intervals.</t>
  </si>
  <si>
    <t>yeardays</t>
  </si>
  <si>
    <t>"d"</t>
  </si>
  <si>
    <t>Days between the two dates.</t>
  </si>
  <si>
    <t>yearmonths</t>
  </si>
  <si>
    <t>"m"</t>
  </si>
  <si>
    <t>Months between the two dates.</t>
  </si>
  <si>
    <t>monthdays</t>
  </si>
  <si>
    <t>"y"</t>
  </si>
  <si>
    <t>Years between the two dates.</t>
  </si>
  <si>
    <t>"yd"</t>
  </si>
  <si>
    <t>Days between the dates, as if the dates were in the same year.</t>
  </si>
  <si>
    <t>"ym"</t>
  </si>
  <si>
    <t>Months between the dates, as if the dates were in the same year.</t>
  </si>
  <si>
    <t>5. To Find Number of Years,Months,Days Lived</t>
  </si>
  <si>
    <t>"md"</t>
  </si>
  <si>
    <t>Days between the two dates, as if the dates were in the same month and year.</t>
  </si>
  <si>
    <t>Birth date :</t>
  </si>
  <si>
    <t>Years lived :</t>
  </si>
  <si>
    <t>and the months :</t>
  </si>
  <si>
    <t>and the days :</t>
  </si>
  <si>
    <t>6. To Find your Age as shown in below Format (Use if Statements also)</t>
  </si>
  <si>
    <t>Age is 55 Years, 1 Months and 11 Days</t>
  </si>
  <si>
    <t>Statistical Functions</t>
  </si>
  <si>
    <t>Region</t>
  </si>
  <si>
    <t>Binder</t>
  </si>
  <si>
    <t>Desk</t>
  </si>
  <si>
    <t>Pen</t>
  </si>
  <si>
    <t>Pen Set</t>
  </si>
  <si>
    <t>Pencil</t>
  </si>
  <si>
    <t>Grand Total</t>
  </si>
  <si>
    <t>Adams</t>
  </si>
  <si>
    <t>Midwest</t>
  </si>
  <si>
    <t>Andrews</t>
  </si>
  <si>
    <t>Dwyer</t>
  </si>
  <si>
    <t>Jones</t>
  </si>
  <si>
    <t>New England</t>
  </si>
  <si>
    <t>Parent</t>
  </si>
  <si>
    <t>Smith</t>
  </si>
  <si>
    <t>Stevenson</t>
  </si>
  <si>
    <t>1. Total of Employee Name Begins with 'S'</t>
  </si>
  <si>
    <t>2. Average of Binder with region Midwest, Eliminate Zeros</t>
  </si>
  <si>
    <t>3. How Many New England appears in Jan Month</t>
  </si>
  <si>
    <t>4. Add March Month Total with Employee Names ends with 'S'</t>
  </si>
  <si>
    <t>5. Average of Pen Set for Oct, Eliminate Zeros</t>
  </si>
  <si>
    <t>Black</t>
  </si>
  <si>
    <t>West Coast</t>
  </si>
  <si>
    <t>Howard</t>
  </si>
  <si>
    <t>Thompson</t>
  </si>
  <si>
    <t>Jun</t>
  </si>
  <si>
    <t>Morgan</t>
  </si>
  <si>
    <t>Jul</t>
  </si>
  <si>
    <t>Aug</t>
  </si>
  <si>
    <t>Sep</t>
  </si>
  <si>
    <t>Oct</t>
  </si>
  <si>
    <t>Nov</t>
  </si>
  <si>
    <t>Dec</t>
  </si>
  <si>
    <t>Department</t>
  </si>
  <si>
    <t>Manager</t>
  </si>
  <si>
    <t>Sales</t>
  </si>
  <si>
    <t>Lookup Functions</t>
  </si>
  <si>
    <t>5. Based on Builder retreive commision %</t>
  </si>
  <si>
    <t>Builder</t>
  </si>
  <si>
    <t>Units</t>
  </si>
  <si>
    <t>Doug</t>
  </si>
  <si>
    <t>Dave</t>
  </si>
  <si>
    <t>Brian</t>
  </si>
  <si>
    <t>Larry</t>
  </si>
  <si>
    <t>Rob</t>
  </si>
  <si>
    <t>Gill</t>
  </si>
  <si>
    <t>1. Based on N.Code retrieve Nations</t>
  </si>
  <si>
    <t>Test Cricket - Top 100 Batsman (Nov - 2010)</t>
  </si>
  <si>
    <t>ID</t>
  </si>
  <si>
    <t>Ratings</t>
  </si>
  <si>
    <t>N.Code</t>
  </si>
  <si>
    <t>Nations</t>
  </si>
  <si>
    <t>S.R. Tendulkar </t>
  </si>
  <si>
    <t>IND </t>
  </si>
  <si>
    <t>India</t>
  </si>
  <si>
    <t>K.C. Sangakkara </t>
  </si>
  <si>
    <t>SL </t>
  </si>
  <si>
    <t>Sri Lanka</t>
  </si>
  <si>
    <t>V. Sehwag </t>
  </si>
  <si>
    <t>WI </t>
  </si>
  <si>
    <t>West Indies</t>
  </si>
  <si>
    <t>S. Chanderpaul </t>
  </si>
  <si>
    <t>SA </t>
  </si>
  <si>
    <t>South Africa</t>
  </si>
  <si>
    <t>D.P.M.D. Jayawardena </t>
  </si>
  <si>
    <t>NZ </t>
  </si>
  <si>
    <t>New Zealand</t>
  </si>
  <si>
    <t>J.H. Kallis </t>
  </si>
  <si>
    <t>AUS </t>
  </si>
  <si>
    <t>Australia</t>
  </si>
  <si>
    <t>G.C. Smith </t>
  </si>
  <si>
    <t>ENG </t>
  </si>
  <si>
    <t>England</t>
  </si>
  <si>
    <t>V.V.S. Laxman </t>
  </si>
  <si>
    <t>PAK </t>
  </si>
  <si>
    <t>Pakistan</t>
  </si>
  <si>
    <t>R.L. Taylor </t>
  </si>
  <si>
    <t>BAN </t>
  </si>
  <si>
    <t>Bangladesh</t>
  </si>
  <si>
    <t>A.B. de Villiers </t>
  </si>
  <si>
    <t>T.T. Samaraweera </t>
  </si>
  <si>
    <t>H.M. Amla </t>
  </si>
  <si>
    <t>M.J. Clarke </t>
  </si>
  <si>
    <t>S.M. Katich </t>
  </si>
  <si>
    <t>I.J.L. Trott </t>
  </si>
  <si>
    <t>R.T. Ponting </t>
  </si>
  <si>
    <t>G. Gambhir </t>
  </si>
  <si>
    <t>Mohammad Yousuf </t>
  </si>
  <si>
    <t>Younus Khan </t>
  </si>
  <si>
    <t>Tamim Iqbal </t>
  </si>
  <si>
    <t>C.H. Gayle </t>
  </si>
  <si>
    <t>R. Dravid </t>
  </si>
  <si>
    <t>K.P. Pietersen </t>
  </si>
  <si>
    <t>S.R. Watson </t>
  </si>
  <si>
    <t>T.M. Dilshan </t>
  </si>
  <si>
    <t>D.L. Vettori </t>
  </si>
  <si>
    <t>A.J. Strauss </t>
  </si>
  <si>
    <t>I.R. Bell </t>
  </si>
  <si>
    <t>R.R. Sarwan </t>
  </si>
  <si>
    <t>A.G. Prince </t>
  </si>
  <si>
    <t>A.N. Cook </t>
  </si>
  <si>
    <t>M.E.K. Hussey </t>
  </si>
  <si>
    <t>P.D. Collingwood </t>
  </si>
  <si>
    <t>M.J. Prior </t>
  </si>
  <si>
    <t>B.B. McCullum </t>
  </si>
  <si>
    <t>Umar Akmal </t>
  </si>
  <si>
    <t>M.S. Dhoni </t>
  </si>
  <si>
    <t>Salman Butt </t>
  </si>
  <si>
    <t>B.J. Haddin </t>
  </si>
  <si>
    <t>M.V. Boucher </t>
  </si>
  <si>
    <t>J.D. Ryder </t>
  </si>
  <si>
    <t>P.J. Hughes </t>
  </si>
  <si>
    <t>Imran Farhat </t>
  </si>
  <si>
    <t>D.J.J. Bravo </t>
  </si>
  <si>
    <t>Shakib Al Hasan </t>
  </si>
  <si>
    <t>M.J. North </t>
  </si>
  <si>
    <t>Mushfiqur Rahim </t>
  </si>
  <si>
    <t>B.P. Nash </t>
  </si>
  <si>
    <t>S.C.J. Broad </t>
  </si>
  <si>
    <t>Junaid Siddique </t>
  </si>
  <si>
    <t>J.D.P. Oram </t>
  </si>
  <si>
    <t>Kamran Akmal </t>
  </si>
  <si>
    <t>N.T. Paranavithana </t>
  </si>
  <si>
    <t>Shoaib Malik </t>
  </si>
  <si>
    <t>Misbah-ul-Haq </t>
  </si>
  <si>
    <t>M.J. Guptill </t>
  </si>
  <si>
    <t>M.J. Vijay </t>
  </si>
  <si>
    <t>S. Raina </t>
  </si>
  <si>
    <t>Yuvraj Singh </t>
  </si>
  <si>
    <t>Mahmudullah </t>
  </si>
  <si>
    <t>Azhar Ali </t>
  </si>
  <si>
    <t>H.A.P.W. Jayawardena </t>
  </si>
  <si>
    <t>Zulqarnain Haider </t>
  </si>
  <si>
    <t>Shahriar Nafees </t>
  </si>
  <si>
    <t>T.D. Paine </t>
  </si>
  <si>
    <t>N. Deonarine </t>
  </si>
  <si>
    <t>T.G McIntosh </t>
  </si>
  <si>
    <t>B.S.M. Warnapura </t>
  </si>
  <si>
    <t>D.E. Bernard </t>
  </si>
  <si>
    <t>D. Ramdin </t>
  </si>
  <si>
    <t>A.D. Mathews </t>
  </si>
  <si>
    <t>T.M. Dowlin </t>
  </si>
  <si>
    <t>Faisal Iqbal </t>
  </si>
  <si>
    <t>E.J.G. Morgan </t>
  </si>
  <si>
    <t>D.S. Smith </t>
  </si>
  <si>
    <t>D.R. Flynn </t>
  </si>
  <si>
    <t>Mohammad Ashraful </t>
  </si>
  <si>
    <t>Yasir Hameed </t>
  </si>
  <si>
    <t>C.K. Kapugedera </t>
  </si>
  <si>
    <t>G.P. Swann </t>
  </si>
  <si>
    <t>J.P. Duminy </t>
  </si>
  <si>
    <t>Fawad Alam </t>
  </si>
  <si>
    <t>A. Barath </t>
  </si>
  <si>
    <t>R.S. Bopara </t>
  </si>
  <si>
    <t>M.S. Sinclair </t>
  </si>
  <si>
    <t>M.G. Johnson </t>
  </si>
  <si>
    <t>Khurram Manzoor </t>
  </si>
  <si>
    <t>O. Phillips </t>
  </si>
  <si>
    <t>C.A. Pujara </t>
  </si>
  <si>
    <t>K.K.D. Karthik </t>
  </si>
  <si>
    <t>N.M. Hauritz </t>
  </si>
  <si>
    <t>Aftab Ahmed </t>
  </si>
  <si>
    <t>A.N. Petersen </t>
  </si>
  <si>
    <t>Imrul Kayes </t>
  </si>
  <si>
    <t>B.J. Watling </t>
  </si>
  <si>
    <t>S.P.D. Smith </t>
  </si>
  <si>
    <t>D.R. Tuffey </t>
  </si>
  <si>
    <t>D.J.G. Sammy </t>
  </si>
  <si>
    <t>R. McLaren </t>
  </si>
  <si>
    <t>Raqibul Hasan </t>
  </si>
  <si>
    <t>2. Based on Part Number retreive Departement &amp; Total Values</t>
  </si>
  <si>
    <t>S.No</t>
  </si>
  <si>
    <t>Type</t>
  </si>
  <si>
    <t>Part Number</t>
  </si>
  <si>
    <t>Cost</t>
  </si>
  <si>
    <t>Quantity</t>
  </si>
  <si>
    <t>Total Value</t>
  </si>
  <si>
    <t>RT</t>
  </si>
  <si>
    <t>Dept 2</t>
  </si>
  <si>
    <t>AC</t>
  </si>
  <si>
    <t>Dept 5</t>
  </si>
  <si>
    <t>AB</t>
  </si>
  <si>
    <t>Dept 4</t>
  </si>
  <si>
    <t>DE</t>
  </si>
  <si>
    <t>DB</t>
  </si>
  <si>
    <t>Dept 1</t>
  </si>
  <si>
    <t>Dept 3</t>
  </si>
  <si>
    <t>3. Based on Average values, Match &amp; Retreive Grades</t>
  </si>
  <si>
    <t>Enrol No</t>
  </si>
  <si>
    <t>Mark1</t>
  </si>
  <si>
    <t>Mark2</t>
  </si>
  <si>
    <t>Mark3</t>
  </si>
  <si>
    <t>Mark4</t>
  </si>
  <si>
    <t>Mark5</t>
  </si>
  <si>
    <t>Grade</t>
  </si>
  <si>
    <t>Allen</t>
  </si>
  <si>
    <t>Ben</t>
  </si>
  <si>
    <t>Blackstone</t>
  </si>
  <si>
    <t>Range</t>
  </si>
  <si>
    <t>Brown</t>
  </si>
  <si>
    <t>Gray</t>
  </si>
  <si>
    <t>Joel</t>
  </si>
  <si>
    <t>Johnson</t>
  </si>
  <si>
    <t>Mathews</t>
  </si>
  <si>
    <t>Peter</t>
  </si>
  <si>
    <t>Phil</t>
  </si>
  <si>
    <t>4. Based on Sales values, Match &amp; Retreive Commission</t>
  </si>
  <si>
    <t>Title</t>
  </si>
  <si>
    <t>Andrew Jackson</t>
  </si>
  <si>
    <t>COMMISION TABLE</t>
  </si>
  <si>
    <t>James K. Polk</t>
  </si>
  <si>
    <t>Rep</t>
  </si>
  <si>
    <t>Zachary Taylor</t>
  </si>
  <si>
    <t>Millard Fillmore</t>
  </si>
  <si>
    <t>Franklin Pierce</t>
  </si>
  <si>
    <t>Sr. Manager</t>
  </si>
  <si>
    <t>James Buchanan</t>
  </si>
  <si>
    <t>Abraham Lincoln</t>
  </si>
  <si>
    <t>Andrew Johnson</t>
  </si>
  <si>
    <t>Sr. Rep</t>
  </si>
  <si>
    <t>George Washington</t>
  </si>
  <si>
    <t>Double Lookup</t>
  </si>
  <si>
    <t>1. Based on Order ID retrieve Product Name, Category Name [Ref Order Details, Products, Categories Sheets]</t>
  </si>
  <si>
    <t>ORDER ID</t>
  </si>
  <si>
    <t>PRODUCT NAME</t>
  </si>
  <si>
    <t>CATEGORY NAME</t>
  </si>
  <si>
    <t>OrderID</t>
  </si>
  <si>
    <t>ProductID</t>
  </si>
  <si>
    <t>UnitPrice</t>
  </si>
  <si>
    <t>Discount</t>
  </si>
  <si>
    <t>ProductName</t>
  </si>
  <si>
    <t>SupplierID</t>
  </si>
  <si>
    <t>CategoryID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</si>
  <si>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</si>
  <si>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</si>
  <si>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</si>
  <si>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</si>
  <si>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</si>
  <si>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</si>
  <si>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</si>
  <si>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</si>
  <si>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</si>
  <si>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</si>
  <si>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</si>
  <si>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</si>
  <si>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</si>
  <si>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</si>
  <si>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</si>
  <si>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</si>
  <si>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</si>
  <si>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</si>
  <si>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</si>
  <si>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</si>
  <si>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</si>
  <si>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</si>
  <si>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</si>
  <si>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</si>
  <si>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</si>
  <si>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</si>
  <si>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</si>
  <si>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</si>
  <si>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</si>
  <si>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</si>
  <si>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</si>
  <si>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</si>
  <si>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</si>
  <si>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</si>
  <si>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</si>
  <si>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</si>
  <si>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</si>
  <si>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</si>
  <si>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</si>
  <si>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</si>
  <si>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</si>
  <si>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</si>
  <si>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</si>
  <si>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</si>
  <si>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</si>
  <si>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</si>
  <si>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</si>
  <si>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</si>
  <si>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</si>
  <si>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</si>
  <si>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</si>
  <si>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</si>
  <si>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</si>
  <si>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</si>
  <si>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</si>
  <si>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</si>
  <si>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</si>
  <si>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</si>
  <si>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</si>
  <si>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</si>
  <si>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</si>
  <si>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</si>
  <si>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</si>
  <si>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</si>
  <si>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</si>
  <si>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</si>
  <si>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</si>
  <si>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</si>
  <si>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</si>
  <si>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</si>
  <si>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</si>
  <si>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</si>
  <si>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</si>
  <si>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</si>
  <si>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</si>
  <si>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</si>
  <si>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</si>
  <si>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</si>
  <si>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</si>
  <si>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</si>
  <si>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</si>
  <si>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</si>
  <si>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</si>
  <si>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</si>
  <si>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</si>
  <si>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</si>
  <si>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</si>
  <si>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</si>
  <si>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</si>
  <si>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</si>
  <si>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</si>
  <si>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</si>
  <si>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</si>
  <si>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</si>
  <si>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</si>
  <si>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</si>
  <si>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</si>
  <si>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</si>
  <si>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</si>
  <si>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</si>
  <si>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</si>
  <si>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</si>
  <si>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</si>
  <si>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</si>
  <si>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</si>
  <si>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</si>
  <si>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</si>
  <si>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</si>
  <si>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</si>
  <si>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</si>
  <si>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</si>
  <si>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</si>
  <si>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</si>
  <si>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</si>
  <si>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</si>
  <si>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</si>
  <si>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</si>
  <si>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</si>
  <si>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</si>
  <si>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</si>
  <si>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</si>
  <si>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</si>
  <si>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</si>
  <si>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</si>
  <si>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</si>
  <si>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</si>
  <si>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</si>
  <si>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</si>
  <si>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</si>
  <si>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</si>
  <si>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</si>
  <si>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</si>
  <si>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</si>
  <si>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</si>
  <si>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</si>
  <si>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</si>
  <si>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</si>
  <si>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</si>
  <si>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</si>
  <si>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</si>
  <si>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</si>
  <si>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</si>
  <si>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</si>
  <si>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</si>
  <si>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</si>
  <si>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</si>
  <si>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</si>
  <si>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</si>
  <si>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</si>
  <si>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</si>
  <si>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</si>
  <si>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</si>
  <si>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</si>
  <si>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</si>
  <si>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</si>
  <si>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</si>
  <si>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</si>
  <si>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</si>
  <si>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</si>
  <si>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</si>
  <si>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</si>
  <si>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</si>
  <si>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</si>
  <si>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</si>
  <si>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</si>
  <si>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</si>
  <si>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</si>
  <si>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</si>
  <si>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</si>
  <si>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</si>
  <si>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Vlookup &amp; Match</t>
  </si>
  <si>
    <t>Use Vlookup &amp; Match function to return the value from Source Table 1</t>
  </si>
  <si>
    <t>Inv Num</t>
  </si>
  <si>
    <t>Date Sold</t>
  </si>
  <si>
    <t>Product</t>
  </si>
  <si>
    <t>Qty Sold</t>
  </si>
  <si>
    <t>Total Income</t>
  </si>
  <si>
    <t>Sales Rep</t>
  </si>
  <si>
    <t>Price Each</t>
  </si>
  <si>
    <t>Baseballs</t>
  </si>
  <si>
    <t>Fred Edwards</t>
  </si>
  <si>
    <t>West</t>
  </si>
  <si>
    <t>Tennis Balls</t>
  </si>
  <si>
    <t>Susan Edwards</t>
  </si>
  <si>
    <t>Stepper Machines</t>
  </si>
  <si>
    <t>Alice Abramas</t>
  </si>
  <si>
    <t>South</t>
  </si>
  <si>
    <t>Golf Balls</t>
  </si>
  <si>
    <t>Rowing Machines</t>
  </si>
  <si>
    <t>Ernest Feldgus</t>
  </si>
  <si>
    <t>North</t>
  </si>
  <si>
    <t>John Carpenter</t>
  </si>
  <si>
    <t>Gloves</t>
  </si>
  <si>
    <t>Janice Faraco</t>
  </si>
  <si>
    <t>Terry Caracio</t>
  </si>
  <si>
    <t>Exercise Machines</t>
  </si>
  <si>
    <t>Perry Weinstein</t>
  </si>
  <si>
    <t>Frank Killough</t>
  </si>
  <si>
    <t>Footballs</t>
  </si>
  <si>
    <t>Basketballs</t>
  </si>
  <si>
    <t>Use Vlookup &amp; Match formula to return values from Source Table 2</t>
  </si>
  <si>
    <t>Business</t>
  </si>
  <si>
    <t>Business Type</t>
  </si>
  <si>
    <t>1985</t>
  </si>
  <si>
    <t>1990</t>
  </si>
  <si>
    <t>1995</t>
  </si>
  <si>
    <t>2000</t>
  </si>
  <si>
    <t>2005</t>
  </si>
  <si>
    <t>2006</t>
  </si>
  <si>
    <t>2007</t>
  </si>
  <si>
    <t>2008</t>
  </si>
  <si>
    <t>2009</t>
  </si>
  <si>
    <t>2010</t>
  </si>
  <si>
    <t>Eating places</t>
  </si>
  <si>
    <t>Radio, TV, and computer stores</t>
  </si>
  <si>
    <t>Department stores</t>
  </si>
  <si>
    <t>Motor vehicle dealers</t>
  </si>
  <si>
    <t>Family clothing stores</t>
  </si>
  <si>
    <t>Catalog and mail-order houses</t>
  </si>
  <si>
    <t>Automotive dealers</t>
  </si>
  <si>
    <t>Eating and drinking places</t>
  </si>
  <si>
    <t>Women's clothing specialty stores</t>
  </si>
  <si>
    <t>Hardware stores</t>
  </si>
  <si>
    <t>Furniture, homefurnishings stores</t>
  </si>
  <si>
    <t>New and used car dealers</t>
  </si>
  <si>
    <t>Building materials, supply stores</t>
  </si>
  <si>
    <t>Furniture and homefurnishings stores</t>
  </si>
  <si>
    <t>General merchandise stores</t>
  </si>
  <si>
    <t>Drinking places</t>
  </si>
  <si>
    <t>Shoe stores</t>
  </si>
  <si>
    <t>Variety stores</t>
  </si>
  <si>
    <t>Retail Trade Data: Outline By Applying Subtotals</t>
  </si>
  <si>
    <t xml:space="preserve"> </t>
  </si>
  <si>
    <t>1991</t>
  </si>
  <si>
    <t>1992</t>
  </si>
  <si>
    <t>1993</t>
  </si>
  <si>
    <t>1994</t>
  </si>
  <si>
    <t>1996</t>
  </si>
  <si>
    <t>1997</t>
  </si>
  <si>
    <t>1998</t>
  </si>
  <si>
    <t>1999</t>
  </si>
  <si>
    <t>2001</t>
  </si>
  <si>
    <t>2002</t>
  </si>
  <si>
    <t>2003</t>
  </si>
  <si>
    <t>2004</t>
  </si>
  <si>
    <t>Automotive</t>
  </si>
  <si>
    <t>Durable goods stores</t>
  </si>
  <si>
    <t>Durables</t>
  </si>
  <si>
    <t>Floor covering stores</t>
  </si>
  <si>
    <t>Household</t>
  </si>
  <si>
    <t>Furniture stores</t>
  </si>
  <si>
    <t>Household appliance stores</t>
  </si>
  <si>
    <t>Nondurable goods stores</t>
  </si>
  <si>
    <t>Nondurables</t>
  </si>
  <si>
    <t>Refreshment places</t>
  </si>
  <si>
    <t>Food Service</t>
  </si>
  <si>
    <t>Restaurants, lunchrooms, cafeterias</t>
  </si>
  <si>
    <t>Women's clothing stores</t>
  </si>
  <si>
    <t>Apparel</t>
  </si>
  <si>
    <t>Appliance, radio, TV, &amp; computer stores</t>
  </si>
  <si>
    <t>Auto and home supply stores</t>
  </si>
  <si>
    <t>Specialty</t>
  </si>
  <si>
    <t>Grocery stores</t>
  </si>
  <si>
    <t>Food</t>
  </si>
  <si>
    <t>Men's and boys' clothing stores</t>
  </si>
  <si>
    <t>Misc. general merchandise stores</t>
  </si>
  <si>
    <t>Motor vehicle, misc. automotive dealers</t>
  </si>
  <si>
    <t>Apparel and accessory stores</t>
  </si>
  <si>
    <t>Book stores</t>
  </si>
  <si>
    <t>Leisure</t>
  </si>
  <si>
    <t>Building materials and garden supplies</t>
  </si>
  <si>
    <t>Drug stores and proprietary stores</t>
  </si>
  <si>
    <t>Food stores</t>
  </si>
  <si>
    <t>Fuel dealers</t>
  </si>
  <si>
    <t>Gasoline service stations</t>
  </si>
  <si>
    <t>Jewelry stores</t>
  </si>
  <si>
    <t>Liquor stores</t>
  </si>
  <si>
    <t>Nonstore retailers</t>
  </si>
  <si>
    <t>Sporting goods and bicycle shops</t>
  </si>
  <si>
    <t>Index &amp; Match</t>
  </si>
  <si>
    <t>Chocolate</t>
  </si>
  <si>
    <t>Strawberry</t>
  </si>
  <si>
    <t>Vanilla</t>
  </si>
  <si>
    <t>EP25620</t>
  </si>
  <si>
    <t>EP25650</t>
  </si>
  <si>
    <t>EP25680</t>
  </si>
  <si>
    <t>EP25710</t>
  </si>
  <si>
    <t>EP25740</t>
  </si>
  <si>
    <t>EP25770</t>
  </si>
  <si>
    <t>EP25800</t>
  </si>
  <si>
    <t>EP25830</t>
  </si>
  <si>
    <t>EP25860</t>
  </si>
  <si>
    <t>EP25890</t>
  </si>
  <si>
    <t>EP25920</t>
  </si>
  <si>
    <t>EP25950</t>
  </si>
  <si>
    <t>EXPENSES</t>
  </si>
  <si>
    <t>QTR 1</t>
  </si>
  <si>
    <t>QTR 2</t>
  </si>
  <si>
    <t>QTR 3</t>
  </si>
  <si>
    <t>QTR 4</t>
  </si>
  <si>
    <t>Grocery</t>
  </si>
  <si>
    <t>S.NO</t>
  </si>
  <si>
    <t>CODE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</si>
  <si>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</si>
  <si>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</si>
  <si>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</si>
  <si>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</si>
  <si>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</si>
  <si>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</si>
  <si>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</si>
  <si>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</si>
  <si>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</si>
  <si>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</si>
  <si>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</si>
  <si>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</si>
  <si>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RGS0101</t>
  </si>
  <si>
    <t>Housing</t>
  </si>
  <si>
    <t>RGS0102</t>
  </si>
  <si>
    <t>RGS0103</t>
  </si>
  <si>
    <t>Car payment</t>
  </si>
  <si>
    <t>RGS0104</t>
  </si>
  <si>
    <t>Insurance</t>
  </si>
  <si>
    <t>RGS0105</t>
  </si>
  <si>
    <t>Home phone</t>
  </si>
  <si>
    <t>RGS0106</t>
  </si>
  <si>
    <t>Cell phone</t>
  </si>
  <si>
    <t>RGS0107</t>
  </si>
  <si>
    <t>Cable TV</t>
  </si>
  <si>
    <t>RGS0108</t>
  </si>
  <si>
    <t>Internet</t>
  </si>
  <si>
    <t>RGS0109</t>
  </si>
  <si>
    <t>Electricity</t>
  </si>
  <si>
    <t>RGS0110</t>
  </si>
  <si>
    <t>Water</t>
  </si>
  <si>
    <t>RGS0111</t>
  </si>
  <si>
    <t>Gas</t>
  </si>
  <si>
    <t>RGS0112</t>
  </si>
  <si>
    <t>Entertainment</t>
  </si>
  <si>
    <t>RGS0113</t>
  </si>
  <si>
    <t>Tuition</t>
  </si>
  <si>
    <t>RGS0114</t>
  </si>
  <si>
    <t>Savings</t>
  </si>
  <si>
    <t>TOTAL EXPENSES</t>
  </si>
  <si>
    <t>State</t>
  </si>
  <si>
    <t>Qtr-1</t>
  </si>
  <si>
    <t>Qtr-2</t>
  </si>
  <si>
    <t>California</t>
  </si>
  <si>
    <t>Central</t>
  </si>
  <si>
    <t>Oregon</t>
  </si>
  <si>
    <t>Washington</t>
  </si>
  <si>
    <t>Order ID</t>
  </si>
  <si>
    <t>Category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</si>
  <si>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</si>
  <si>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</si>
  <si>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</si>
  <si>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</si>
  <si>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</si>
  <si>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</si>
  <si>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</si>
  <si>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</si>
  <si>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Pivot Table</t>
  </si>
  <si>
    <t>Canada</t>
  </si>
  <si>
    <t>1. Country &amp; Category Wise Sales</t>
  </si>
  <si>
    <t>Beans</t>
  </si>
  <si>
    <t>Germany</t>
  </si>
  <si>
    <t>2. Category &amp; Product Wise Sales (*Category, Product in Row)</t>
  </si>
  <si>
    <t>3. Country Wise Total Sales, Average, Count, Max &amp; Min</t>
  </si>
  <si>
    <t>4. Product Wise Total Sales and % of Total Sales</t>
  </si>
  <si>
    <t>Apple</t>
  </si>
  <si>
    <t>France</t>
  </si>
  <si>
    <t>Pivot Table - Advanced</t>
  </si>
  <si>
    <t>5. Country Wise Yearly, Quarterly Sales</t>
  </si>
  <si>
    <t>6. Product Wise Yearly &amp; Monthly Sales</t>
  </si>
  <si>
    <t>Mango</t>
  </si>
  <si>
    <t>No.</t>
  </si>
  <si>
    <t>Coupon</t>
  </si>
  <si>
    <t>Payment Method</t>
  </si>
  <si>
    <t>MasterCard</t>
  </si>
  <si>
    <t>Carlota</t>
  </si>
  <si>
    <t>Yanaki</t>
  </si>
  <si>
    <t>No Coupon</t>
  </si>
  <si>
    <t>Aspen</t>
  </si>
  <si>
    <t>American Express</t>
  </si>
  <si>
    <t>Visa</t>
  </si>
  <si>
    <t>1. Product &amp; Region Wise Sales</t>
  </si>
  <si>
    <t>PayPal</t>
  </si>
  <si>
    <t>2. Payment Method Wise Sales and % of Total</t>
  </si>
  <si>
    <t>3. Product Wise Monthly &amp; Yearly Sales</t>
  </si>
  <si>
    <t>Discover</t>
  </si>
  <si>
    <t>4. Customer Age (Group by 5) Wise Coupon Sales</t>
  </si>
  <si>
    <t>Sunset</t>
  </si>
  <si>
    <t>Delicate Arch</t>
  </si>
  <si>
    <t>Bellen</t>
  </si>
  <si>
    <t>Kelly</t>
  </si>
  <si>
    <t>Goal Seek</t>
  </si>
  <si>
    <t>Value</t>
  </si>
  <si>
    <t>Commission %</t>
  </si>
  <si>
    <t>1. Commission Value $125 by changing Sales</t>
  </si>
  <si>
    <t>Commission Value</t>
  </si>
  <si>
    <t>ReliGo Solar Systems Pvt Ltd</t>
  </si>
  <si>
    <t>Expenses</t>
  </si>
  <si>
    <t>Marketing</t>
  </si>
  <si>
    <t>2. Set Net Profit Value as 4,00,000/- by reducing Administration Expenses</t>
  </si>
  <si>
    <t>Administration</t>
  </si>
  <si>
    <t>Financial</t>
  </si>
  <si>
    <t>Sub Total</t>
  </si>
  <si>
    <t>Gross Profit</t>
  </si>
  <si>
    <t>Tax 30%</t>
  </si>
  <si>
    <t>Net Profit</t>
  </si>
  <si>
    <t>Protection</t>
  </si>
  <si>
    <t>Exercise:</t>
  </si>
  <si>
    <t>Protect the File with Password 123, Such restrict user from opening this file without password.</t>
  </si>
  <si>
    <t>Exercise 2</t>
  </si>
  <si>
    <t xml:space="preserve">Apply Protection to Allow user to enter values only in D9 &amp; D10. Hide Formulas </t>
  </si>
  <si>
    <t>Number of sales reps</t>
  </si>
  <si>
    <t>Average sales per rep</t>
  </si>
  <si>
    <t>Budget Calculations for Sales Department (based on assumptions)</t>
  </si>
  <si>
    <t>Estimated sales</t>
  </si>
  <si>
    <t>Base pay</t>
  </si>
  <si>
    <t>Burden</t>
  </si>
  <si>
    <t>Meals</t>
  </si>
  <si>
    <t>Travel</t>
  </si>
  <si>
    <t>Blackberry</t>
  </si>
  <si>
    <t>Other</t>
  </si>
  <si>
    <t xml:space="preserve">  Total</t>
  </si>
  <si>
    <t>Net</t>
  </si>
  <si>
    <t>Exercise 3</t>
  </si>
  <si>
    <t>Configure the Sheet protection so that only the cell range D9:D10 can be selected. All other cells cannot be selected</t>
  </si>
  <si>
    <t>Purpose</t>
  </si>
  <si>
    <t>Use Workbook Protection to disable a user from unhiding it.</t>
  </si>
  <si>
    <t>Hidden Assumptions</t>
  </si>
  <si>
    <t>The purpose of this sheet is to document our assumptions.</t>
  </si>
  <si>
    <t>Assumptions</t>
  </si>
  <si>
    <t>Hourly rate</t>
  </si>
  <si>
    <t>Overhead burden</t>
  </si>
  <si>
    <t>Bonus rate</t>
  </si>
  <si>
    <t>Commission rate</t>
  </si>
  <si>
    <t>Annual meals per rep</t>
  </si>
  <si>
    <t>Annual travel per rep</t>
  </si>
  <si>
    <t>Annual blackberry</t>
  </si>
  <si>
    <t>Annual other</t>
  </si>
  <si>
    <t>Summary</t>
  </si>
  <si>
    <t>B2</t>
  </si>
  <si>
    <t>B4</t>
  </si>
  <si>
    <t>B5</t>
  </si>
  <si>
    <t>B6</t>
  </si>
  <si>
    <t>B7</t>
  </si>
  <si>
    <t>Person In-charge</t>
  </si>
  <si>
    <t>January</t>
  </si>
  <si>
    <t>February</t>
  </si>
  <si>
    <t>March</t>
  </si>
  <si>
    <t>Qtr 1</t>
  </si>
  <si>
    <t>Assam</t>
  </si>
  <si>
    <t>Bihar</t>
  </si>
  <si>
    <t>Chhattisgarh</t>
  </si>
  <si>
    <t>Goa</t>
  </si>
  <si>
    <t>Gujrat</t>
  </si>
  <si>
    <t>haryana</t>
  </si>
  <si>
    <t>Himachal Pradesh</t>
  </si>
  <si>
    <t>Kerala</t>
  </si>
  <si>
    <t>Madhya Pradesh</t>
  </si>
  <si>
    <t>Ravi</t>
  </si>
  <si>
    <t>January Sales</t>
  </si>
  <si>
    <t>February Sales</t>
  </si>
  <si>
    <t>March Sales</t>
  </si>
  <si>
    <t>Qtr 1 Sales</t>
  </si>
  <si>
    <t>SHIVA</t>
  </si>
  <si>
    <t>Mohit</t>
  </si>
  <si>
    <t>Mayank</t>
  </si>
  <si>
    <t>Rahul</t>
  </si>
  <si>
    <t>Haryana</t>
  </si>
  <si>
    <t>Sunil</t>
  </si>
  <si>
    <t>Mehak</t>
  </si>
  <si>
    <t>Sakshi</t>
  </si>
  <si>
    <t>Sameer</t>
  </si>
  <si>
    <t>New Customer</t>
  </si>
  <si>
    <t>thermometer chart</t>
  </si>
  <si>
    <t>Day 1</t>
  </si>
  <si>
    <t>A “thermometer” type display shows the percentage of a task that has been completed.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</si>
  <si>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</si>
  <si>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</si>
  <si>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</si>
  <si>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</si>
  <si>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</si>
  <si>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</si>
  <si>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</si>
  <si>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</si>
  <si>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</si>
  <si>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</si>
  <si>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</si>
  <si>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</si>
  <si>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</si>
  <si>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</si>
  <si>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Goal</t>
  </si>
  <si>
    <t>Doughnut</t>
  </si>
  <si>
    <t>Pie</t>
  </si>
  <si>
    <t>Start</t>
  </si>
  <si>
    <t>Initial</t>
  </si>
  <si>
    <t>Pointer</t>
  </si>
  <si>
    <t>Middle</t>
  </si>
  <si>
    <t>End</t>
  </si>
  <si>
    <t>Max</t>
  </si>
  <si>
    <t>Tasks</t>
  </si>
  <si>
    <t>Duration (Days)</t>
  </si>
  <si>
    <t>G</t>
  </si>
  <si>
    <t>H</t>
  </si>
  <si>
    <t>I</t>
  </si>
  <si>
    <t>Values</t>
  </si>
  <si>
    <t>In-Cell Chart (Webdings)</t>
  </si>
  <si>
    <t>gggggggg</t>
  </si>
  <si>
    <t>gggggg</t>
  </si>
  <si>
    <t>ggggg</t>
  </si>
  <si>
    <t>ggggggggg</t>
  </si>
  <si>
    <t>ggggggg</t>
  </si>
  <si>
    <t>Base</t>
  </si>
  <si>
    <t>Downs</t>
  </si>
  <si>
    <t>Ups</t>
  </si>
  <si>
    <t>Cash Flows</t>
  </si>
  <si>
    <t>Opening Balance</t>
  </si>
  <si>
    <t>Daily Sales of XYZ products - last 12 months</t>
  </si>
  <si>
    <t>Months</t>
  </si>
  <si>
    <t>Min</t>
  </si>
  <si>
    <t>Poor</t>
  </si>
  <si>
    <t>Fair</t>
  </si>
  <si>
    <t>Good</t>
  </si>
  <si>
    <t>Excellent</t>
  </si>
  <si>
    <t>Actual</t>
  </si>
  <si>
    <t>Target</t>
  </si>
  <si>
    <t>Student A</t>
  </si>
  <si>
    <t>Components of Bullet Chart:</t>
  </si>
  <si>
    <t>Student B</t>
  </si>
  <si>
    <t>Target Value</t>
  </si>
  <si>
    <t>Actual Value</t>
  </si>
  <si>
    <t>Qualitative Data</t>
  </si>
  <si>
    <t>SalesRep</t>
  </si>
  <si>
    <t>Albert</t>
  </si>
  <si>
    <t>New</t>
  </si>
  <si>
    <t>Max of Brooks</t>
  </si>
  <si>
    <t>Min of Cook</t>
  </si>
  <si>
    <t>Brooks</t>
  </si>
  <si>
    <t>Cook</t>
  </si>
  <si>
    <t>Existing</t>
  </si>
  <si>
    <t>Product ID</t>
  </si>
  <si>
    <t>A-401</t>
  </si>
  <si>
    <t>A-403</t>
  </si>
  <si>
    <t>A-404</t>
  </si>
  <si>
    <t>A-409</t>
  </si>
  <si>
    <t>A-412</t>
  </si>
  <si>
    <t>A-415</t>
  </si>
  <si>
    <t>A-503</t>
  </si>
  <si>
    <t>A-511</t>
  </si>
  <si>
    <t>A-536</t>
  </si>
  <si>
    <t>A-402</t>
  </si>
  <si>
    <t>A-408</t>
  </si>
  <si>
    <t>A-490</t>
  </si>
  <si>
    <t>A-502</t>
  </si>
  <si>
    <t>A-505</t>
  </si>
  <si>
    <t>A-515</t>
  </si>
  <si>
    <t>A-523</t>
  </si>
  <si>
    <t>A-407</t>
  </si>
  <si>
    <t>A-405</t>
  </si>
  <si>
    <t>A-406</t>
  </si>
  <si>
    <t>A-512</t>
  </si>
  <si>
    <t>A-514</t>
  </si>
  <si>
    <t>A-533</t>
  </si>
  <si>
    <t>A-535</t>
  </si>
  <si>
    <t>Mortgage Loan Worksheet</t>
  </si>
  <si>
    <t>Input Cells</t>
  </si>
  <si>
    <t>Purchase Price:</t>
  </si>
  <si>
    <t>Down Payment:</t>
  </si>
  <si>
    <t>Loan Term (Months):</t>
  </si>
  <si>
    <t>Interest Rate (APR):</t>
  </si>
  <si>
    <t>Result Cells</t>
  </si>
  <si>
    <t>Loan Amount:</t>
  </si>
  <si>
    <t>Monthly Payment:</t>
  </si>
  <si>
    <t>Total Payments:</t>
  </si>
  <si>
    <t>Total Interest:</t>
  </si>
  <si>
    <t>Loan Amt</t>
  </si>
  <si>
    <t>Mo Pmt</t>
  </si>
  <si>
    <t>Total Pmts</t>
  </si>
  <si>
    <t>Total Int</t>
  </si>
  <si>
    <t>Interest rate</t>
  </si>
  <si>
    <t>Loan Term:</t>
  </si>
  <si>
    <t>Interest Rate (Months):</t>
  </si>
  <si>
    <t>Direct Mail Profit Model</t>
  </si>
  <si>
    <t>Response Rate</t>
  </si>
  <si>
    <t>Number mailed:</t>
  </si>
  <si>
    <t>Response rate:</t>
  </si>
  <si>
    <t>Number Mailed</t>
  </si>
  <si>
    <t>Parameters</t>
  </si>
  <si>
    <t>Printing costs per unit:</t>
  </si>
  <si>
    <t>Mailing costs per unit:</t>
  </si>
  <si>
    <t>Responses:</t>
  </si>
  <si>
    <t>Profit per response:</t>
  </si>
  <si>
    <t>Gross profit:</t>
  </si>
  <si>
    <t>Printing + mailing costs:</t>
  </si>
  <si>
    <t>Resource Cost Variables</t>
  </si>
  <si>
    <t>Hourly labor cost</t>
  </si>
  <si>
    <t>Material cost</t>
  </si>
  <si>
    <t>Product A</t>
  </si>
  <si>
    <t>Product B</t>
  </si>
  <si>
    <t>Product C</t>
  </si>
  <si>
    <t>Hours per unit</t>
  </si>
  <si>
    <t>Material per unit</t>
  </si>
  <si>
    <t>Cost to produce</t>
  </si>
  <si>
    <t>Sales price</t>
  </si>
  <si>
    <t>Unit profit</t>
  </si>
  <si>
    <t>Units produced</t>
  </si>
  <si>
    <t>Total profit per product</t>
  </si>
  <si>
    <t>Total Profit</t>
  </si>
  <si>
    <t>Units Sold</t>
  </si>
  <si>
    <t>above</t>
  </si>
  <si>
    <t>around</t>
  </si>
  <si>
    <t>below</t>
  </si>
  <si>
    <t>Sum of the length of the characters:-</t>
  </si>
  <si>
    <t>nothing</t>
  </si>
  <si>
    <t>where</t>
  </si>
  <si>
    <t>cup</t>
  </si>
  <si>
    <t>glass</t>
  </si>
  <si>
    <t>book</t>
  </si>
  <si>
    <t>math</t>
  </si>
  <si>
    <t>science</t>
  </si>
  <si>
    <t>Students</t>
  </si>
  <si>
    <t>Pre-test</t>
  </si>
  <si>
    <t>Post-test</t>
  </si>
  <si>
    <t>Change</t>
  </si>
  <si>
    <t>Amit</t>
  </si>
  <si>
    <t>Vijay</t>
  </si>
  <si>
    <t>Bhavya</t>
  </si>
  <si>
    <t>Jyoti</t>
  </si>
  <si>
    <t>Kabir</t>
  </si>
  <si>
    <t>Somya</t>
  </si>
  <si>
    <t>Stuti</t>
  </si>
  <si>
    <t>Shiv</t>
  </si>
  <si>
    <t>Vibhor</t>
  </si>
  <si>
    <t>Rohan</t>
  </si>
  <si>
    <t>Jai</t>
  </si>
  <si>
    <t>Vrinda</t>
  </si>
  <si>
    <t>Sonam</t>
  </si>
  <si>
    <t>Average change</t>
  </si>
  <si>
    <t>Average with Array</t>
  </si>
  <si>
    <t>Minimum change</t>
  </si>
  <si>
    <t>Maximum Change</t>
  </si>
  <si>
    <t>Combination of chart, list and nested function</t>
  </si>
  <si>
    <t>Assets</t>
  </si>
  <si>
    <t>Sydney</t>
  </si>
  <si>
    <t>Brisbane</t>
  </si>
  <si>
    <t>CASH + BALANCES AT CENTRAL BNK</t>
  </si>
  <si>
    <t>DERIVATIVE FIN INSTRUMENTS POS</t>
  </si>
  <si>
    <t>DUE FROM BANKS</t>
  </si>
  <si>
    <t>DUE FROM CONTROLLED ENTITIES</t>
  </si>
  <si>
    <t>INTANGIBLE ASSETS</t>
  </si>
  <si>
    <t>INVESTMENTS IN ASSOC ENTITIES</t>
  </si>
  <si>
    <t>INVESTMENTS SEC AVAIL FOR SALE</t>
  </si>
  <si>
    <t>LOAN ASSETS - AMORTISED COST</t>
  </si>
  <si>
    <t>OTHER ASSETS</t>
  </si>
  <si>
    <t>TOTAL ASSETS</t>
  </si>
  <si>
    <t>Step 1: Nested function</t>
  </si>
  <si>
    <t>Step 2: Create database</t>
  </si>
  <si>
    <t>Step 3: Create Pie-chart using database</t>
  </si>
  <si>
    <t>Customer Satisfaction by Age Group</t>
  </si>
  <si>
    <t>Percent 'Very Satisfied' by customer age</t>
  </si>
  <si>
    <t>&lt; 30</t>
  </si>
  <si>
    <t>30-49</t>
  </si>
  <si>
    <t>50+</t>
  </si>
  <si>
    <t>Widgets</t>
  </si>
  <si>
    <t>Sprockets</t>
  </si>
  <si>
    <t>Strongly
Agree</t>
  </si>
  <si>
    <t>Agree</t>
  </si>
  <si>
    <t>Undecided</t>
  </si>
  <si>
    <t>Disagree</t>
  </si>
  <si>
    <t>Strongly
Disagree</t>
  </si>
  <si>
    <t>Store locations are convenient</t>
  </si>
  <si>
    <t>Store hours are convenient</t>
  </si>
  <si>
    <t>Stores are well-maintained</t>
  </si>
  <si>
    <t>I like your web site</t>
  </si>
  <si>
    <t>Employees are friendly</t>
  </si>
  <si>
    <t>You have a good selection of products</t>
  </si>
  <si>
    <t>I like your TV ads</t>
  </si>
  <si>
    <t>You sell quality products</t>
  </si>
  <si>
    <t>Overall, I am satisfied</t>
  </si>
  <si>
    <t>I would recommend your company</t>
  </si>
  <si>
    <t>Daily Sales</t>
  </si>
  <si>
    <t>National R&amp;D expenditures, by source of funds: 1953–2000</t>
  </si>
  <si>
    <t>Industry</t>
  </si>
  <si>
    <t>Federal</t>
  </si>
  <si>
    <t>Population Projections (in thousands)</t>
  </si>
  <si>
    <t>Qtr-3</t>
  </si>
  <si>
    <t>Qtr-4</t>
  </si>
  <si>
    <t>Version</t>
  </si>
  <si>
    <t>Number of users</t>
  </si>
  <si>
    <t>Excel 2007</t>
  </si>
  <si>
    <t>Excel 2003</t>
  </si>
  <si>
    <t>Excel 2002</t>
  </si>
  <si>
    <t>Older version</t>
  </si>
  <si>
    <t>Rent</t>
  </si>
  <si>
    <t>Supplies</t>
  </si>
  <si>
    <t>Utilities</t>
  </si>
  <si>
    <t>Region 1 Salary</t>
  </si>
  <si>
    <t>Region 2 Salary</t>
  </si>
  <si>
    <t>Region 3 Salary</t>
  </si>
  <si>
    <t>Region 4 Salary</t>
  </si>
  <si>
    <t>Volume</t>
  </si>
  <si>
    <t>Open</t>
  </si>
  <si>
    <t>High</t>
  </si>
  <si>
    <t>Low</t>
  </si>
  <si>
    <t>Close</t>
  </si>
  <si>
    <t>May Temperature Data</t>
  </si>
  <si>
    <t>Moore’s Law: 1971–2005</t>
  </si>
  <si>
    <t>Transisters per sq. inch</t>
  </si>
  <si>
    <t>Projected</t>
  </si>
  <si>
    <t>The observation made in 1965 by Gordon</t>
  </si>
  <si>
    <t>Moore, co-founder of Intel, that the number of</t>
  </si>
  <si>
    <t>transistors per square inch on integrated</t>
  </si>
  <si>
    <t>circuits had doubled every year since the</t>
  </si>
  <si>
    <t>integrated circuit was invented.</t>
  </si>
  <si>
    <t xml:space="preserve">Month: </t>
  </si>
  <si>
    <t>July</t>
  </si>
  <si>
    <t>Snapholytes</t>
  </si>
  <si>
    <t>Combined</t>
  </si>
  <si>
    <t xml:space="preserve">Product: </t>
  </si>
  <si>
    <t xml:space="preserve">Month : </t>
  </si>
  <si>
    <t xml:space="preserve">Product : </t>
  </si>
  <si>
    <t>April</t>
  </si>
  <si>
    <t xml:space="preserve">Sales: </t>
  </si>
  <si>
    <t>June</t>
  </si>
  <si>
    <t>Single-formula --&gt;</t>
  </si>
  <si>
    <t>August</t>
  </si>
  <si>
    <t>September</t>
  </si>
  <si>
    <t>October</t>
  </si>
  <si>
    <t>November</t>
  </si>
  <si>
    <t>December</t>
  </si>
  <si>
    <t>PPMT- EMI CALCULATION</t>
  </si>
  <si>
    <t>Example</t>
  </si>
  <si>
    <t>Int</t>
  </si>
  <si>
    <t>p.a.</t>
  </si>
  <si>
    <t>Term</t>
  </si>
  <si>
    <t>4years</t>
  </si>
  <si>
    <t>Principal Plus interest per period (EMI)</t>
  </si>
  <si>
    <t>Only Principal per period</t>
  </si>
  <si>
    <t>Only Interest</t>
  </si>
  <si>
    <t>Only the rate of interest if not known</t>
  </si>
  <si>
    <t>Only the number of months(Nper)</t>
  </si>
  <si>
    <t>Present value of loan</t>
  </si>
  <si>
    <t>Simple Interest Calculation</t>
  </si>
  <si>
    <t>Investment amount:</t>
  </si>
  <si>
    <t>Annual interest rate:</t>
  </si>
  <si>
    <t>Investment term (years):</t>
  </si>
  <si>
    <t>Interest:</t>
  </si>
  <si>
    <t>Investment at the end of the term:</t>
  </si>
  <si>
    <t>Compound Interest Calculation</t>
  </si>
  <si>
    <t>Monthly compounding</t>
  </si>
  <si>
    <t>Investment term (months):</t>
  </si>
  <si>
    <t>Interest
Earned</t>
  </si>
  <si>
    <t>Balance</t>
  </si>
  <si>
    <t>Beginning Balance</t>
  </si>
  <si>
    <t>&lt;-- single formula</t>
  </si>
  <si>
    <t>Asset:</t>
  </si>
  <si>
    <t>Office Furniture</t>
  </si>
  <si>
    <t>Original Cost:</t>
  </si>
  <si>
    <t>Life (years):</t>
  </si>
  <si>
    <t>Salvage Value:</t>
  </si>
  <si>
    <t>Depreciation Amount</t>
  </si>
  <si>
    <t>SLN</t>
  </si>
  <si>
    <t>Value of Asset</t>
  </si>
  <si>
    <t>Que-1</t>
  </si>
  <si>
    <t>Append zero in front of each Invoice to make 6 digits invoice number.</t>
  </si>
  <si>
    <t>S.no</t>
  </si>
  <si>
    <t>Invoice no</t>
  </si>
  <si>
    <t>Find the corresponding conference each player is in for all 375 players</t>
  </si>
  <si>
    <t>Table 1:</t>
  </si>
  <si>
    <t>Table 2:</t>
  </si>
  <si>
    <t>Player</t>
  </si>
  <si>
    <t>Position</t>
  </si>
  <si>
    <t>Team</t>
  </si>
  <si>
    <t>Catches</t>
  </si>
  <si>
    <t>Yards</t>
  </si>
  <si>
    <t>Conference?</t>
  </si>
  <si>
    <t>Conference</t>
  </si>
  <si>
    <t>Santana Moss</t>
  </si>
  <si>
    <t>WR</t>
  </si>
  <si>
    <t>WAS</t>
  </si>
  <si>
    <t>ARI</t>
  </si>
  <si>
    <t>National</t>
  </si>
  <si>
    <t>David Patten</t>
  </si>
  <si>
    <t>ATL</t>
  </si>
  <si>
    <t>Darnerien McCants</t>
  </si>
  <si>
    <t>BAL</t>
  </si>
  <si>
    <t>American</t>
  </si>
  <si>
    <t>James Thrash</t>
  </si>
  <si>
    <t>BUF</t>
  </si>
  <si>
    <t>Taylor Jacobs</t>
  </si>
  <si>
    <t>CAR</t>
  </si>
  <si>
    <t>Kevin Dyson</t>
  </si>
  <si>
    <t>CHI</t>
  </si>
  <si>
    <t>Jimmy Farris</t>
  </si>
  <si>
    <t>CIN</t>
  </si>
  <si>
    <t>Chris Cooley</t>
  </si>
  <si>
    <t>TE</t>
  </si>
  <si>
    <t>CLE</t>
  </si>
  <si>
    <t>Robert Royal</t>
  </si>
  <si>
    <t>DAL</t>
  </si>
  <si>
    <t>Jabari Holloway</t>
  </si>
  <si>
    <t>DEN</t>
  </si>
  <si>
    <t>Brian Kozlowski</t>
  </si>
  <si>
    <t>DET</t>
  </si>
  <si>
    <t>Mike Sellers</t>
  </si>
  <si>
    <t>GB</t>
  </si>
  <si>
    <t>Billy Baber</t>
  </si>
  <si>
    <t>HOU</t>
  </si>
  <si>
    <t>Drew Bennett</t>
  </si>
  <si>
    <t>TEN</t>
  </si>
  <si>
    <t>IND</t>
  </si>
  <si>
    <t>Tyrone Calico</t>
  </si>
  <si>
    <t>JAC</t>
  </si>
  <si>
    <t>Brandon Jones</t>
  </si>
  <si>
    <t>KC</t>
  </si>
  <si>
    <t>Courtney Roby</t>
  </si>
  <si>
    <t>MIA</t>
  </si>
  <si>
    <t>Roydell Williams</t>
  </si>
  <si>
    <t>MIN</t>
  </si>
  <si>
    <t>Ben Troupe</t>
  </si>
  <si>
    <t>NE</t>
  </si>
  <si>
    <t>Erron Kinney</t>
  </si>
  <si>
    <t>NO</t>
  </si>
  <si>
    <t>Bo Scaife</t>
  </si>
  <si>
    <t>NYG</t>
  </si>
  <si>
    <t>Ben Hall</t>
  </si>
  <si>
    <t>NYJ</t>
  </si>
  <si>
    <t>Steve Cucci</t>
  </si>
  <si>
    <t>OAK</t>
  </si>
  <si>
    <t>Michael Clayton</t>
  </si>
  <si>
    <t>TB</t>
  </si>
  <si>
    <t>PHI</t>
  </si>
  <si>
    <t>Joey Galloway</t>
  </si>
  <si>
    <t>PIT</t>
  </si>
  <si>
    <t>Ike Hilliard</t>
  </si>
  <si>
    <t>SD</t>
  </si>
  <si>
    <t>Edell Shepherd</t>
  </si>
  <si>
    <t>SEA</t>
  </si>
  <si>
    <t>Anthony DiCosmo</t>
  </si>
  <si>
    <t>SF</t>
  </si>
  <si>
    <t>Anthony Becht</t>
  </si>
  <si>
    <t>STL</t>
  </si>
  <si>
    <t>Alex Smith</t>
  </si>
  <si>
    <t>Will Heller</t>
  </si>
  <si>
    <t>Dave Moore</t>
  </si>
  <si>
    <t>Nate Lawrie</t>
  </si>
  <si>
    <t>Torry Holt</t>
  </si>
  <si>
    <t>Isaac Bruce</t>
  </si>
  <si>
    <t>Kevin Curtis</t>
  </si>
  <si>
    <t>Shaun McDonald</t>
  </si>
  <si>
    <t>Dane Looker</t>
  </si>
  <si>
    <t>Mike Furrey</t>
  </si>
  <si>
    <t>Brandon Manumaleuna</t>
  </si>
  <si>
    <t>Roland Williams</t>
  </si>
  <si>
    <t>Dauntae Finger</t>
  </si>
  <si>
    <t>Mike Brake</t>
  </si>
  <si>
    <t>Erik Jensen</t>
  </si>
  <si>
    <t>Brandon Lloyd</t>
  </si>
  <si>
    <t>Johnnie Morton</t>
  </si>
  <si>
    <t>Arnaz Battle</t>
  </si>
  <si>
    <t>Rashaun Woods</t>
  </si>
  <si>
    <t>Jason McAddley</t>
  </si>
  <si>
    <t>P.J. Fleck</t>
  </si>
  <si>
    <t>Marcus Maxwell</t>
  </si>
  <si>
    <t>Javin Hunter</t>
  </si>
  <si>
    <t>Eric Johnson</t>
  </si>
  <si>
    <t>Steve Bush</t>
  </si>
  <si>
    <t>Aaron Walker</t>
  </si>
  <si>
    <t>Neil Johnson</t>
  </si>
  <si>
    <t>Patrick Estes</t>
  </si>
  <si>
    <t>Darrell Jackson</t>
  </si>
  <si>
    <t>Bobby Engram</t>
  </si>
  <si>
    <t>Jerome Pathon</t>
  </si>
  <si>
    <t>Bobby Shaw</t>
  </si>
  <si>
    <t>Joe Jurevicius</t>
  </si>
  <si>
    <t>Jerheme Urban</t>
  </si>
  <si>
    <t>Alex Bannister</t>
  </si>
  <si>
    <t>Jerramy Stevens</t>
  </si>
  <si>
    <t>Itula Mili</t>
  </si>
  <si>
    <t>Ryan Hannam</t>
  </si>
  <si>
    <t>Brock Edwards</t>
  </si>
  <si>
    <t>Calen Powell</t>
  </si>
  <si>
    <t>Keenan McCardell</t>
  </si>
  <si>
    <t>Reche Caldwell</t>
  </si>
  <si>
    <t>Eric Parker</t>
  </si>
  <si>
    <t>Kassim Osgood</t>
  </si>
  <si>
    <t>Vincent Jackson</t>
  </si>
  <si>
    <t>Malcom Floyd</t>
  </si>
  <si>
    <t>Antonio Gates</t>
  </si>
  <si>
    <t>Ryan Krause</t>
  </si>
  <si>
    <t>Justin Peelle</t>
  </si>
  <si>
    <t>Cody McCarty</t>
  </si>
  <si>
    <t>Danny Young</t>
  </si>
  <si>
    <t>Hines Ward</t>
  </si>
  <si>
    <t>Antwaan Randle-El</t>
  </si>
  <si>
    <t>Cedrick Wilson</t>
  </si>
  <si>
    <t>Chris Doering</t>
  </si>
  <si>
    <t>Lee Mays</t>
  </si>
  <si>
    <t>Fred Gibson</t>
  </si>
  <si>
    <t>Heath Miller</t>
  </si>
  <si>
    <t>Jerame Tuman</t>
  </si>
  <si>
    <t>Walter Rasby</t>
  </si>
  <si>
    <t>Matt Cushing</t>
  </si>
  <si>
    <t>Matt Kranchick</t>
  </si>
  <si>
    <t>Terrell Owens</t>
  </si>
  <si>
    <t>Greg Lewis</t>
  </si>
  <si>
    <t>Reggie Brown</t>
  </si>
  <si>
    <t>Todd Pinkston</t>
  </si>
  <si>
    <t>Billy McMullen</t>
  </si>
  <si>
    <t>L.J. Smith</t>
  </si>
  <si>
    <t>Chad Lewis</t>
  </si>
  <si>
    <t>James Whalen</t>
  </si>
  <si>
    <t>Mike Bartrum</t>
  </si>
  <si>
    <t>Andy Thorn</t>
  </si>
  <si>
    <t>Randy Moss</t>
  </si>
  <si>
    <t>Jerry Porter</t>
  </si>
  <si>
    <t>Ronald Curry</t>
  </si>
  <si>
    <t>Doug Gabriel</t>
  </si>
  <si>
    <t>Alvis Whitted</t>
  </si>
  <si>
    <t>John Stone</t>
  </si>
  <si>
    <t>Johnnie Morant</t>
  </si>
  <si>
    <t>Randal Williams</t>
  </si>
  <si>
    <t>Teyo Johnson</t>
  </si>
  <si>
    <t>Courtney Anderson</t>
  </si>
  <si>
    <t>Josh Norman</t>
  </si>
  <si>
    <t>Rickey Dudley</t>
  </si>
  <si>
    <t>John Paul Foschi</t>
  </si>
  <si>
    <t>Laveranues Coles</t>
  </si>
  <si>
    <t>Justin McCareins</t>
  </si>
  <si>
    <t>Wayne Chrebet</t>
  </si>
  <si>
    <t>Jerricho Cotchery</t>
  </si>
  <si>
    <t>Jonathan Carter</t>
  </si>
  <si>
    <t>Doug Jolley</t>
  </si>
  <si>
    <t>Chris Baker</t>
  </si>
  <si>
    <t>Joel Dreessen</t>
  </si>
  <si>
    <t>Matthew Chila</t>
  </si>
  <si>
    <t>James Dearth</t>
  </si>
  <si>
    <t>Plaxico Burress</t>
  </si>
  <si>
    <t>Amani Toomer</t>
  </si>
  <si>
    <t>Tim Carter</t>
  </si>
  <si>
    <t>David Tyree</t>
  </si>
  <si>
    <t>Willie Ponder</t>
  </si>
  <si>
    <t>Jamaar Taylor</t>
  </si>
  <si>
    <t>Zuriel Smith</t>
  </si>
  <si>
    <t>Jeremy Shockey</t>
  </si>
  <si>
    <t>Visanthe Shiancoe</t>
  </si>
  <si>
    <t>Chris Luzar</t>
  </si>
  <si>
    <t>Darius Williams</t>
  </si>
  <si>
    <t>Beau Fullerton</t>
  </si>
  <si>
    <t>Joe Horn</t>
  </si>
  <si>
    <t>Donte' Stallworth</t>
  </si>
  <si>
    <t>Az-Zahir Hakim</t>
  </si>
  <si>
    <t>Devery Henderson</t>
  </si>
  <si>
    <t>Talman Gardner</t>
  </si>
  <si>
    <t>Michael Lewis</t>
  </si>
  <si>
    <t>Nate Poole</t>
  </si>
  <si>
    <t>Boo Williams</t>
  </si>
  <si>
    <t>Ernie Conwell</t>
  </si>
  <si>
    <t>Shad Meier</t>
  </si>
  <si>
    <t>Zach Hilton</t>
  </si>
  <si>
    <t>Lamont Hall</t>
  </si>
  <si>
    <t>Deion Branch</t>
  </si>
  <si>
    <t>David Givens</t>
  </si>
  <si>
    <t>David Terrell</t>
  </si>
  <si>
    <t>Bethel Johnson</t>
  </si>
  <si>
    <t>Troy Brown</t>
  </si>
  <si>
    <t>Tim Dwight</t>
  </si>
  <si>
    <t>Cedric James</t>
  </si>
  <si>
    <t>Ben Watson</t>
  </si>
  <si>
    <t>Daniel Graham</t>
  </si>
  <si>
    <t>Christian Fauria</t>
  </si>
  <si>
    <t>Jed Weaver</t>
  </si>
  <si>
    <t>John Lumpkin</t>
  </si>
  <si>
    <t>Nate Burleson</t>
  </si>
  <si>
    <t>Troy Williamson</t>
  </si>
  <si>
    <t>Marcus Robinson</t>
  </si>
  <si>
    <t>Travis Taylor</t>
  </si>
  <si>
    <t>Kelly Campbell</t>
  </si>
  <si>
    <t>Daryl Jones</t>
  </si>
  <si>
    <t>Avion Black</t>
  </si>
  <si>
    <t>Keenan Howry</t>
  </si>
  <si>
    <t>Jermaine Wiggins</t>
  </si>
  <si>
    <t>Jimmy Kleinsasser</t>
  </si>
  <si>
    <t>Richard Owens</t>
  </si>
  <si>
    <t>Sean Berton</t>
  </si>
  <si>
    <t>Jeff Dugan</t>
  </si>
  <si>
    <t>Chris Chambers</t>
  </si>
  <si>
    <t>Marty Booker</t>
  </si>
  <si>
    <t>David Boston</t>
  </si>
  <si>
    <t>Derrius Thompson</t>
  </si>
  <si>
    <t>Bryan Gilmore</t>
  </si>
  <si>
    <t>Danny Farmer</t>
  </si>
  <si>
    <t>Kendall Newson</t>
  </si>
  <si>
    <t>Randy McMichael</t>
  </si>
  <si>
    <t>Donald Lee</t>
  </si>
  <si>
    <t>Alex Holmes</t>
  </si>
  <si>
    <t>Ed Perry</t>
  </si>
  <si>
    <t>Jason Rader</t>
  </si>
  <si>
    <t>Eddie Kennison</t>
  </si>
  <si>
    <t>Samie Parker</t>
  </si>
  <si>
    <t>Marc Boerigter</t>
  </si>
  <si>
    <t>Freddie Mitchell</t>
  </si>
  <si>
    <t>Dante Hall</t>
  </si>
  <si>
    <t>Craphonso Thorpe</t>
  </si>
  <si>
    <t>Chris Horn</t>
  </si>
  <si>
    <t>Tony Gonzalez</t>
  </si>
  <si>
    <t>Kris Wilson</t>
  </si>
  <si>
    <t>Jason Dunn</t>
  </si>
  <si>
    <t>Edwin Thompson</t>
  </si>
  <si>
    <t>Mike Kallfelz</t>
  </si>
  <si>
    <t>Jimmy Smith</t>
  </si>
  <si>
    <t>Reggie Williams</t>
  </si>
  <si>
    <t>Matt Jones</t>
  </si>
  <si>
    <t>Ernest Wilford</t>
  </si>
  <si>
    <t>Troy Edwards</t>
  </si>
  <si>
    <t>Cortez Hankton</t>
  </si>
  <si>
    <t>Chris Cole</t>
  </si>
  <si>
    <t>George Wrighster</t>
  </si>
  <si>
    <t>Kyle Brady</t>
  </si>
  <si>
    <t>Todd Yoder</t>
  </si>
  <si>
    <t>Brian Jones</t>
  </si>
  <si>
    <t>Cam Quayle</t>
  </si>
  <si>
    <t>Marvin Harrison</t>
  </si>
  <si>
    <t>Reggie Wayne</t>
  </si>
  <si>
    <t>Brandon Stokley</t>
  </si>
  <si>
    <t>Troy Walters</t>
  </si>
  <si>
    <t>Aaron Moorehead</t>
  </si>
  <si>
    <t>Brad Pyatt</t>
  </si>
  <si>
    <t>Dallas Clark</t>
  </si>
  <si>
    <t>Ben Hartsock</t>
  </si>
  <si>
    <t>Ben Utecht</t>
  </si>
  <si>
    <t>Joey Hawkins</t>
  </si>
  <si>
    <t>Joe Kuykendall</t>
  </si>
  <si>
    <t>Andre Johnson</t>
  </si>
  <si>
    <t>Jabar Gaffney</t>
  </si>
  <si>
    <t>Corey Bradford</t>
  </si>
  <si>
    <t>Jerome Mathis</t>
  </si>
  <si>
    <t>Derick Armstrong</t>
  </si>
  <si>
    <t>Reggie Swinton</t>
  </si>
  <si>
    <t>Billy Miller</t>
  </si>
  <si>
    <t>Marcellus Rivers</t>
  </si>
  <si>
    <t>Mark Bruener</t>
  </si>
  <si>
    <t>Bennie Joppru</t>
  </si>
  <si>
    <t>Aaron Halterman</t>
  </si>
  <si>
    <t>Javon Walker</t>
  </si>
  <si>
    <t>Donald Driver</t>
  </si>
  <si>
    <t>Robert Ferguson</t>
  </si>
  <si>
    <t>Antonio Chatman</t>
  </si>
  <si>
    <t>Terrence Murphy</t>
  </si>
  <si>
    <t>Craig Bragg</t>
  </si>
  <si>
    <t>Andrae Thurman</t>
  </si>
  <si>
    <t>Bubba Franks</t>
  </si>
  <si>
    <t>David Martin</t>
  </si>
  <si>
    <t>Ben Steele</t>
  </si>
  <si>
    <t>Alphonso Collins</t>
  </si>
  <si>
    <t>Steve Fleming</t>
  </si>
  <si>
    <t>Roy Williams</t>
  </si>
  <si>
    <t>Charles Rogers</t>
  </si>
  <si>
    <t>Mike Williams</t>
  </si>
  <si>
    <t>Tai Streets</t>
  </si>
  <si>
    <t>Kevin Johnson</t>
  </si>
  <si>
    <t>Scott Vines</t>
  </si>
  <si>
    <t>David Kircus</t>
  </si>
  <si>
    <t>Eddie Drummond</t>
  </si>
  <si>
    <t>Marcus Pollard</t>
  </si>
  <si>
    <t>Casey Fitzsimmons</t>
  </si>
  <si>
    <t>Justin Swift</t>
  </si>
  <si>
    <t>Khary Jackson</t>
  </si>
  <si>
    <t>Leonard Stephens</t>
  </si>
  <si>
    <t>Ashley Lelie</t>
  </si>
  <si>
    <t>Rod Smith</t>
  </si>
  <si>
    <t>Darius Watts</t>
  </si>
  <si>
    <t>Jerry Rice</t>
  </si>
  <si>
    <t>Nate Jackson</t>
  </si>
  <si>
    <t>Triandos Luke</t>
  </si>
  <si>
    <t>Jeb Putzier</t>
  </si>
  <si>
    <t>Stephen Alexander</t>
  </si>
  <si>
    <t>Patrick Hape</t>
  </si>
  <si>
    <t>Dwayne Carswell</t>
  </si>
  <si>
    <t>Mike Leach</t>
  </si>
  <si>
    <t>Keyshawn Johnson</t>
  </si>
  <si>
    <t>Terry Glenn</t>
  </si>
  <si>
    <t>Quincy Morgan</t>
  </si>
  <si>
    <t>Patrick Crayton</t>
  </si>
  <si>
    <t>Terrance Copper</t>
  </si>
  <si>
    <t>Ahmad Merritt</t>
  </si>
  <si>
    <t>Jason Witten</t>
  </si>
  <si>
    <t>Dan Campbell</t>
  </si>
  <si>
    <t>Tony Curtis</t>
  </si>
  <si>
    <t>Sean Ryan</t>
  </si>
  <si>
    <t>Brett Pierce</t>
  </si>
  <si>
    <t>Antonio Bryant</t>
  </si>
  <si>
    <t>Braylon Edwards</t>
  </si>
  <si>
    <t>Andre Davis</t>
  </si>
  <si>
    <t>Dennis Northcutt</t>
  </si>
  <si>
    <t>Frisman Jackson</t>
  </si>
  <si>
    <t>Steve Heiden</t>
  </si>
  <si>
    <t>Aaron Shea</t>
  </si>
  <si>
    <t>Keith Heinrich</t>
  </si>
  <si>
    <t>Keith Willis</t>
  </si>
  <si>
    <t>Ivory McCoy</t>
  </si>
  <si>
    <t>Chad Johnson</t>
  </si>
  <si>
    <t>T.J. Houshmandzadeh</t>
  </si>
  <si>
    <t>Peter Warrick</t>
  </si>
  <si>
    <t>Kelley Washington</t>
  </si>
  <si>
    <t>Chris Henry</t>
  </si>
  <si>
    <t>Kevin Walter</t>
  </si>
  <si>
    <t>Cliff Russell</t>
  </si>
  <si>
    <t>Matt Schobel</t>
  </si>
  <si>
    <t>Reggie Kelly</t>
  </si>
  <si>
    <t>Tony Stewart</t>
  </si>
  <si>
    <t>Brad St. Louis</t>
  </si>
  <si>
    <t>Michael Woolridge</t>
  </si>
  <si>
    <t>Muhsin Muhammad</t>
  </si>
  <si>
    <t>Justin Gage</t>
  </si>
  <si>
    <t>Bernard Berrian</t>
  </si>
  <si>
    <t>Bobby Wade</t>
  </si>
  <si>
    <t>Eddie Berlin</t>
  </si>
  <si>
    <t>Mark Bradley</t>
  </si>
  <si>
    <t>Ron Johnson</t>
  </si>
  <si>
    <t>Desmond Clark</t>
  </si>
  <si>
    <t>Dustin Lyman</t>
  </si>
  <si>
    <t>Darnell Sanders</t>
  </si>
  <si>
    <t>John Gilmore</t>
  </si>
  <si>
    <t>John Owens</t>
  </si>
  <si>
    <t>Steve Smith</t>
  </si>
  <si>
    <t>Keary Colbert</t>
  </si>
  <si>
    <t>Rod Gardner</t>
  </si>
  <si>
    <t>Ricky Proehl</t>
  </si>
  <si>
    <t>Drew Carter</t>
  </si>
  <si>
    <t>Karl Hankton</t>
  </si>
  <si>
    <t>Kris Mangum</t>
  </si>
  <si>
    <t>Mike Seidman</t>
  </si>
  <si>
    <t>Chad Mustard</t>
  </si>
  <si>
    <t>Michael Gaines</t>
  </si>
  <si>
    <t>Dan Curley</t>
  </si>
  <si>
    <t>Lee Evans</t>
  </si>
  <si>
    <t>Eric Moulds</t>
  </si>
  <si>
    <t>Roscoe Parrish</t>
  </si>
  <si>
    <t>Sam Aiken</t>
  </si>
  <si>
    <t>Josh Reed</t>
  </si>
  <si>
    <t>Mark Campbell</t>
  </si>
  <si>
    <t>Tim Euhus</t>
  </si>
  <si>
    <t>Rod Trafford</t>
  </si>
  <si>
    <t>Kevin Everett</t>
  </si>
  <si>
    <t>Brad Cieslak</t>
  </si>
  <si>
    <t>Derrick Mason</t>
  </si>
  <si>
    <t>Mark Clayton</t>
  </si>
  <si>
    <t>Clarence Moore</t>
  </si>
  <si>
    <t>Randy Hymes</t>
  </si>
  <si>
    <t>Devard Darling</t>
  </si>
  <si>
    <t>Patrick Johnson</t>
  </si>
  <si>
    <t>Todd Heap</t>
  </si>
  <si>
    <t>Terry Jones</t>
  </si>
  <si>
    <t>Daniel Wilcox</t>
  </si>
  <si>
    <t>Darnell Dinkins</t>
  </si>
  <si>
    <t>Trent Smith</t>
  </si>
  <si>
    <t>Michael Jenkins</t>
  </si>
  <si>
    <t>Peerless Price</t>
  </si>
  <si>
    <t>Dez White</t>
  </si>
  <si>
    <t>Brian Finneran</t>
  </si>
  <si>
    <t>Roddy White</t>
  </si>
  <si>
    <t>Alge Crumpler</t>
  </si>
  <si>
    <t>Dwayne Blakley</t>
  </si>
  <si>
    <t>Mark Anelli</t>
  </si>
  <si>
    <t>Derek Rackley</t>
  </si>
  <si>
    <t>David Rackley</t>
  </si>
  <si>
    <t>Larry Fitzgerald</t>
  </si>
  <si>
    <t>Anquan Boldin</t>
  </si>
  <si>
    <t>Bryant Johnson</t>
  </si>
  <si>
    <t>Charles Lee</t>
  </si>
  <si>
    <t>Lawrence Hamilton</t>
  </si>
  <si>
    <t>Reggie Newhouse</t>
  </si>
  <si>
    <t>Eric Edwards</t>
  </si>
  <si>
    <t>Adam Bergen</t>
  </si>
  <si>
    <t>Robert Blizzard</t>
  </si>
  <si>
    <t>Andy Stokes</t>
  </si>
  <si>
    <t>John Bronson</t>
  </si>
  <si>
    <t>Prepare a Payment schedule with a chart.</t>
  </si>
  <si>
    <t>Loan amount:</t>
  </si>
  <si>
    <t>Term (years)</t>
  </si>
  <si>
    <t>PMT</t>
  </si>
  <si>
    <t>IPMT</t>
  </si>
  <si>
    <t>PPMT</t>
  </si>
  <si>
    <t>CUMULATIVE PRINCIPAL</t>
  </si>
  <si>
    <t>PRINCIPAL LEFT</t>
  </si>
  <si>
    <t>DOJ</t>
  </si>
  <si>
    <t>Designaion</t>
  </si>
  <si>
    <t>Annual
Salary</t>
  </si>
  <si>
    <t>Monthly
Salary</t>
  </si>
  <si>
    <t>Exe</t>
  </si>
  <si>
    <t>John T. Foster</t>
  </si>
  <si>
    <t>Seattle</t>
  </si>
  <si>
    <t>Kurt Kamichoff</t>
  </si>
  <si>
    <t>Los Angeles</t>
  </si>
  <si>
    <t>Anthony Taylor</t>
  </si>
  <si>
    <t>Mgr</t>
  </si>
  <si>
    <t>Rick Fogerty</t>
  </si>
  <si>
    <t>Portland</t>
  </si>
  <si>
    <t>Phillip A. Todd</t>
  </si>
  <si>
    <t>Chris Poundsworth</t>
  </si>
  <si>
    <t>Sr Exe</t>
  </si>
  <si>
    <t>Charles S. Billings</t>
  </si>
  <si>
    <t>Aamir</t>
  </si>
  <si>
    <t>Michael Hayden</t>
  </si>
  <si>
    <t>Sr Mgr</t>
  </si>
  <si>
    <t>Clark Bickerson</t>
  </si>
  <si>
    <t>Joe Morrison</t>
  </si>
  <si>
    <t>James Millen</t>
  </si>
  <si>
    <t>Jeffrey P. Jones</t>
  </si>
  <si>
    <t>Richard E. Card</t>
  </si>
  <si>
    <t>Ivan Silberstein</t>
  </si>
  <si>
    <t>ListPrice</t>
  </si>
  <si>
    <t>Date Listed</t>
  </si>
  <si>
    <t>Area</t>
  </si>
  <si>
    <t>Bedrooms</t>
  </si>
  <si>
    <t>Baths</t>
  </si>
  <si>
    <t>Pool</t>
  </si>
  <si>
    <t>Condo</t>
  </si>
  <si>
    <t>S. County</t>
  </si>
  <si>
    <t xml:space="preserve">Single Family </t>
  </si>
  <si>
    <t>N. County</t>
  </si>
  <si>
    <t>?</t>
  </si>
  <si>
    <t>Holiday</t>
  </si>
  <si>
    <t>Today</t>
  </si>
  <si>
    <t>New Year's Day</t>
  </si>
  <si>
    <t>Now</t>
  </si>
  <si>
    <t>Martin Luther King Jr. Day</t>
  </si>
  <si>
    <t>Now-Today</t>
  </si>
  <si>
    <t>Independence Day</t>
  </si>
  <si>
    <t>Labor Day</t>
  </si>
  <si>
    <t>Veterans Day</t>
  </si>
  <si>
    <t>Columbus Day</t>
  </si>
  <si>
    <t>Thanksgiving Day</t>
  </si>
  <si>
    <t>Autofill</t>
  </si>
  <si>
    <t>Christmas Day</t>
  </si>
  <si>
    <t>First Day</t>
  </si>
  <si>
    <t>Last Day</t>
  </si>
  <si>
    <t>Working Days</t>
  </si>
  <si>
    <t>What is the daily total new deposit amount for each branch?</t>
  </si>
  <si>
    <t>Que-2</t>
  </si>
  <si>
    <t>How many accounts were opened at each branch, broken down by account type?</t>
  </si>
  <si>
    <t>Que-3</t>
  </si>
  <si>
    <t>What types of accounts do tellers open most often?</t>
  </si>
  <si>
    <t>Que-4</t>
  </si>
  <si>
    <t>How does the Central branch compare to the other two branches?</t>
  </si>
  <si>
    <t>Que-5</t>
  </si>
  <si>
    <t>In which branch do tellers open the most checking accounts for new customers?</t>
  </si>
  <si>
    <t>AcctType</t>
  </si>
  <si>
    <t>OpenedBy</t>
  </si>
  <si>
    <t>Branch</t>
  </si>
  <si>
    <t>Customer</t>
  </si>
  <si>
    <t>IRA</t>
  </si>
  <si>
    <t>New Accts</t>
  </si>
  <si>
    <t>CD</t>
  </si>
  <si>
    <t>Teller</t>
  </si>
  <si>
    <t>Checking</t>
  </si>
  <si>
    <t>North County</t>
  </si>
  <si>
    <t>Westside</t>
  </si>
  <si>
    <t>Income is Greater Than or Equal To…</t>
  </si>
  <si>
    <t xml:space="preserve">Enter Income: </t>
  </si>
  <si>
    <t>But Less Than…</t>
  </si>
  <si>
    <t xml:space="preserve">The Tax Rate is: </t>
  </si>
  <si>
    <t>At Bats</t>
  </si>
  <si>
    <t>Player to lookup:</t>
  </si>
  <si>
    <t>Hardy</t>
  </si>
  <si>
    <t>Albertson</t>
  </si>
  <si>
    <t>Darvin</t>
  </si>
  <si>
    <t xml:space="preserve"> &lt;-- LOOKUP</t>
  </si>
  <si>
    <t>Deerberg</t>
  </si>
  <si>
    <t>At Bats:</t>
  </si>
  <si>
    <t>Gomez</t>
  </si>
  <si>
    <t>Gonzolez</t>
  </si>
  <si>
    <t xml:space="preserve"> &lt;-- INDEX and MATCH</t>
  </si>
  <si>
    <t>Henderson</t>
  </si>
  <si>
    <t>Jackson</t>
  </si>
  <si>
    <t>King</t>
  </si>
  <si>
    <t>Klorber</t>
  </si>
  <si>
    <t>Mazden</t>
  </si>
  <si>
    <t>Mendez</t>
  </si>
  <si>
    <t>Nester</t>
  </si>
  <si>
    <t>Perez</t>
  </si>
  <si>
    <t>Talisman</t>
  </si>
  <si>
    <t>Years</t>
  </si>
  <si>
    <t>Comm.
 Rate</t>
  </si>
  <si>
    <t>&lt;=3 Years Tenure</t>
  </si>
  <si>
    <t>3+ Years Tenure</t>
  </si>
  <si>
    <t>Benson</t>
  </si>
  <si>
    <t>Sold 1</t>
  </si>
  <si>
    <t>Rate 1</t>
  </si>
  <si>
    <t>Sold 2</t>
  </si>
  <si>
    <t>Rate 2</t>
  </si>
  <si>
    <t>Davidson</t>
  </si>
  <si>
    <t>Ellison</t>
  </si>
  <si>
    <t>Hernandez</t>
  </si>
  <si>
    <t>Martin</t>
  </si>
  <si>
    <t>Oswald</t>
  </si>
  <si>
    <t>Reginald</t>
  </si>
  <si>
    <t>Veras</t>
  </si>
  <si>
    <t>Wilmington</t>
  </si>
  <si>
    <t>But Less Than or Equal To…</t>
  </si>
  <si>
    <t>Scores Greater Than Or Equal To</t>
  </si>
  <si>
    <t>Scores Less Than</t>
  </si>
  <si>
    <t>Game ID's</t>
  </si>
  <si>
    <t>Name's</t>
  </si>
  <si>
    <t>Atl</t>
  </si>
  <si>
    <t>Bos</t>
  </si>
  <si>
    <t>Charlotte</t>
  </si>
  <si>
    <t>Chicago</t>
  </si>
  <si>
    <t>Cleveland</t>
  </si>
  <si>
    <t>Dallas</t>
  </si>
  <si>
    <t>Denver</t>
  </si>
  <si>
    <t>Detroit</t>
  </si>
  <si>
    <t>Golden</t>
  </si>
  <si>
    <t>Houston</t>
  </si>
  <si>
    <t>Indiana</t>
  </si>
  <si>
    <t>LAC</t>
  </si>
  <si>
    <t>LAL</t>
  </si>
  <si>
    <t>Memphis</t>
  </si>
  <si>
    <t>Miami</t>
  </si>
  <si>
    <t>Milwaukee</t>
  </si>
  <si>
    <t>Minnesota</t>
  </si>
  <si>
    <t>NYK</t>
  </si>
  <si>
    <t>Orlando</t>
  </si>
  <si>
    <t>GAME ID's</t>
  </si>
  <si>
    <t>HS</t>
  </si>
  <si>
    <t>AS</t>
  </si>
  <si>
    <t>NAMES</t>
  </si>
  <si>
    <t>Last Name</t>
  </si>
  <si>
    <t>First Name</t>
  </si>
  <si>
    <t>Extension</t>
  </si>
  <si>
    <t>Date Hired</t>
  </si>
  <si>
    <t>Davis</t>
  </si>
  <si>
    <t>Yolanda</t>
  </si>
  <si>
    <t>Baker</t>
  </si>
  <si>
    <t>Nancy</t>
  </si>
  <si>
    <t>Operations</t>
  </si>
  <si>
    <t>Bunnel</t>
  </si>
  <si>
    <t>Ken</t>
  </si>
  <si>
    <t>Charles</t>
  </si>
  <si>
    <t>Cramden</t>
  </si>
  <si>
    <t>Moe</t>
  </si>
  <si>
    <t>Rita</t>
  </si>
  <si>
    <t>Dunwell</t>
  </si>
  <si>
    <t>James</t>
  </si>
  <si>
    <t>Ellis</t>
  </si>
  <si>
    <t>Pamela</t>
  </si>
  <si>
    <t>Data Processing</t>
  </si>
  <si>
    <t>Endow</t>
  </si>
  <si>
    <t>Ed</t>
  </si>
  <si>
    <t>InvoiceNum</t>
  </si>
  <si>
    <t>Office</t>
  </si>
  <si>
    <t>Due Date</t>
  </si>
  <si>
    <t>AG-0145</t>
  </si>
  <si>
    <t>Total Over due days</t>
  </si>
  <si>
    <t>AG-0189</t>
  </si>
  <si>
    <t>Total over due amount</t>
  </si>
  <si>
    <t>AG-0220</t>
  </si>
  <si>
    <t>AG-0310</t>
  </si>
  <si>
    <t>Total for all except Oregon</t>
  </si>
  <si>
    <t>AG-0355</t>
  </si>
  <si>
    <t>Total over due amount for Oregon</t>
  </si>
  <si>
    <t>AG-0409</t>
  </si>
  <si>
    <t>AG-0581</t>
  </si>
  <si>
    <t>AG-0600</t>
  </si>
  <si>
    <t>AG-0602</t>
  </si>
  <si>
    <t>AG-0633</t>
  </si>
  <si>
    <t>ABC Consultation Inc.</t>
  </si>
  <si>
    <t>Sales Report by Regions</t>
  </si>
  <si>
    <t>Salesperson</t>
  </si>
  <si>
    <t>John Ayotte</t>
  </si>
  <si>
    <t>Quebec</t>
  </si>
  <si>
    <t>Paul Joli</t>
  </si>
  <si>
    <t>Townships</t>
  </si>
  <si>
    <t>Roger Smith</t>
  </si>
  <si>
    <t>Montreal</t>
  </si>
  <si>
    <t>Laval</t>
  </si>
  <si>
    <t>Total per Region</t>
  </si>
  <si>
    <t>Total per Salesperson</t>
  </si>
  <si>
    <t>Total Sales</t>
  </si>
  <si>
    <t>Total No of Entries</t>
  </si>
  <si>
    <t>Total No of Blank Entries</t>
  </si>
  <si>
    <t>Total No of New Type</t>
  </si>
  <si>
    <t>Amount &gt;100 and &lt;=200</t>
  </si>
  <si>
    <t>January sales for Brooks that exceed 1000</t>
  </si>
  <si>
    <r>
      <t xml:space="preserve">Sum of </t>
    </r>
    <r>
      <rPr>
        <b/>
        <sz val="11"/>
        <color theme="1"/>
        <rFont val="Calibri"/>
        <family val="2"/>
        <scheme val="minor"/>
      </rPr>
      <t>Units</t>
    </r>
    <r>
      <rPr>
        <sz val="10"/>
        <rFont val="Arial"/>
        <family val="2"/>
      </rPr>
      <t xml:space="preserve"> for:</t>
    </r>
  </si>
  <si>
    <t>Answers</t>
  </si>
  <si>
    <t>Davolio</t>
  </si>
  <si>
    <t>Dairy</t>
  </si>
  <si>
    <t>Buchanan</t>
  </si>
  <si>
    <r>
      <t xml:space="preserve">Total </t>
    </r>
    <r>
      <rPr>
        <b/>
        <sz val="11"/>
        <color theme="1"/>
        <rFont val="Calibri"/>
        <family val="2"/>
        <scheme val="minor"/>
      </rPr>
      <t>Sales</t>
    </r>
    <r>
      <rPr>
        <sz val="10"/>
        <rFont val="Arial"/>
        <family val="2"/>
      </rPr>
      <t xml:space="preserve"> in:</t>
    </r>
  </si>
  <si>
    <r>
      <t xml:space="preserve">Count of </t>
    </r>
    <r>
      <rPr>
        <b/>
        <sz val="11"/>
        <color theme="1"/>
        <rFont val="Calibri"/>
        <family val="2"/>
        <scheme val="minor"/>
      </rPr>
      <t>Salesperson</t>
    </r>
    <r>
      <rPr>
        <sz val="10"/>
        <rFont val="Arial"/>
        <family val="2"/>
      </rPr>
      <t>:</t>
    </r>
  </si>
  <si>
    <r>
      <t xml:space="preserve">Average </t>
    </r>
    <r>
      <rPr>
        <b/>
        <sz val="11"/>
        <color theme="1"/>
        <rFont val="Calibri"/>
        <family val="2"/>
        <scheme val="minor"/>
      </rPr>
      <t>Sales</t>
    </r>
    <r>
      <rPr>
        <sz val="10"/>
        <rFont val="Arial"/>
        <family val="2"/>
      </rPr>
      <t xml:space="preserve"> in:</t>
    </r>
  </si>
  <si>
    <r>
      <t xml:space="preserve">Total </t>
    </r>
    <r>
      <rPr>
        <b/>
        <sz val="11"/>
        <color theme="1"/>
        <rFont val="Calibri"/>
        <family val="2"/>
        <scheme val="minor"/>
      </rPr>
      <t>Sales</t>
    </r>
    <r>
      <rPr>
        <sz val="10"/>
        <rFont val="Arial"/>
        <family val="2"/>
      </rPr>
      <t xml:space="preserve"> where </t>
    </r>
    <r>
      <rPr>
        <b/>
        <sz val="11"/>
        <color theme="1"/>
        <rFont val="Calibri"/>
        <family val="2"/>
        <scheme val="minor"/>
      </rPr>
      <t>Units</t>
    </r>
    <r>
      <rPr>
        <sz val="10"/>
        <rFont val="Arial"/>
        <family val="2"/>
      </rPr>
      <t xml:space="preserve"> is greater than 5000:</t>
    </r>
  </si>
  <si>
    <r>
      <t xml:space="preserve">Sum of Units for </t>
    </r>
    <r>
      <rPr>
        <b/>
        <sz val="11"/>
        <color theme="1"/>
        <rFont val="Calibri"/>
        <family val="2"/>
        <scheme val="minor"/>
      </rPr>
      <t>Davolio</t>
    </r>
    <r>
      <rPr>
        <sz val="10"/>
        <rFont val="Arial"/>
        <family val="2"/>
      </rPr>
      <t xml:space="preserve"> where Product is </t>
    </r>
    <r>
      <rPr>
        <b/>
        <sz val="11"/>
        <color theme="1"/>
        <rFont val="Calibri"/>
        <family val="2"/>
        <scheme val="minor"/>
      </rPr>
      <t>Dairy</t>
    </r>
  </si>
  <si>
    <r>
      <t xml:space="preserve">Total </t>
    </r>
    <r>
      <rPr>
        <b/>
        <sz val="11"/>
        <color theme="1"/>
        <rFont val="Calibri"/>
        <family val="2"/>
        <scheme val="minor"/>
      </rPr>
      <t>Sales</t>
    </r>
    <r>
      <rPr>
        <sz val="10"/>
        <rFont val="Arial"/>
        <family val="2"/>
      </rPr>
      <t xml:space="preserve"> in </t>
    </r>
    <r>
      <rPr>
        <b/>
        <sz val="11"/>
        <color theme="1"/>
        <rFont val="Calibri"/>
        <family val="2"/>
        <scheme val="minor"/>
      </rPr>
      <t>Jan</t>
    </r>
    <r>
      <rPr>
        <sz val="10"/>
        <rFont val="Arial"/>
        <family val="2"/>
      </rPr>
      <t xml:space="preserve"> for </t>
    </r>
    <r>
      <rPr>
        <b/>
        <sz val="11"/>
        <color theme="1"/>
        <rFont val="Calibri"/>
        <family val="2"/>
        <scheme val="minor"/>
      </rPr>
      <t>Buchanan</t>
    </r>
    <r>
      <rPr>
        <sz val="10"/>
        <rFont val="Arial"/>
        <family val="2"/>
      </rPr>
      <t xml:space="preserve"> and </t>
    </r>
    <r>
      <rPr>
        <b/>
        <sz val="11"/>
        <color theme="1"/>
        <rFont val="Calibri"/>
        <family val="2"/>
        <scheme val="minor"/>
      </rPr>
      <t>Dairy</t>
    </r>
  </si>
  <si>
    <r>
      <t xml:space="preserve">Average Units of </t>
    </r>
    <r>
      <rPr>
        <b/>
        <sz val="11"/>
        <color theme="1"/>
        <rFont val="Calibri"/>
        <family val="2"/>
        <scheme val="minor"/>
      </rPr>
      <t>Produce</t>
    </r>
    <r>
      <rPr>
        <sz val="10"/>
        <rFont val="Arial"/>
        <family val="2"/>
      </rPr>
      <t xml:space="preserve"> in </t>
    </r>
    <r>
      <rPr>
        <b/>
        <sz val="11"/>
        <color theme="1"/>
        <rFont val="Calibri"/>
        <family val="2"/>
        <scheme val="minor"/>
      </rPr>
      <t>May</t>
    </r>
  </si>
  <si>
    <t>Names</t>
  </si>
  <si>
    <t>Card Numbers</t>
  </si>
  <si>
    <t>Lower Case</t>
  </si>
  <si>
    <t>Upper Case</t>
  </si>
  <si>
    <t>Proper Case</t>
  </si>
  <si>
    <t>Card Length</t>
  </si>
  <si>
    <t>Product Codes</t>
  </si>
  <si>
    <t>Letters</t>
  </si>
  <si>
    <t>Numbers</t>
  </si>
  <si>
    <t>RAVI</t>
  </si>
  <si>
    <t>KPO232765</t>
  </si>
  <si>
    <t>JPR187634</t>
  </si>
  <si>
    <t>MOHIT</t>
  </si>
  <si>
    <t>UTW129876</t>
  </si>
  <si>
    <t>RUPA</t>
  </si>
  <si>
    <t>JPW187549</t>
  </si>
  <si>
    <t>DEEPA</t>
  </si>
  <si>
    <t>MPW187634</t>
  </si>
  <si>
    <t>JAW167345</t>
  </si>
  <si>
    <t>SHARMIN</t>
  </si>
  <si>
    <t>MQO183452</t>
  </si>
  <si>
    <t>BABU</t>
  </si>
  <si>
    <t>YRP923654</t>
  </si>
  <si>
    <t>JALAL</t>
  </si>
  <si>
    <t>YUQ287543</t>
  </si>
  <si>
    <t>EPU173652</t>
  </si>
  <si>
    <t>MAYANK</t>
  </si>
  <si>
    <t>RAHUL</t>
  </si>
  <si>
    <t>SUNIL</t>
  </si>
  <si>
    <t>Full Name</t>
  </si>
  <si>
    <t>MEHAK</t>
  </si>
  <si>
    <t>Janvi Mehra</t>
  </si>
  <si>
    <t>Janvi</t>
  </si>
  <si>
    <t>Mehra</t>
  </si>
  <si>
    <t>SAKSHI</t>
  </si>
  <si>
    <t>Sakshi Arora</t>
  </si>
  <si>
    <t>Arora</t>
  </si>
  <si>
    <t>SAMEER</t>
  </si>
  <si>
    <t>Mehak sharma</t>
  </si>
  <si>
    <t>sharma</t>
  </si>
  <si>
    <t>VIRENDER</t>
  </si>
  <si>
    <t>Mohit Manchanda</t>
  </si>
  <si>
    <t>Manchanda</t>
  </si>
  <si>
    <t>ROHIT</t>
  </si>
  <si>
    <t>Manav Suhi</t>
  </si>
  <si>
    <t>Manav</t>
  </si>
  <si>
    <t>Suhi</t>
  </si>
  <si>
    <t>Mayank Dhawan</t>
  </si>
  <si>
    <t>Dhawan</t>
  </si>
  <si>
    <t>DEEPAK</t>
  </si>
  <si>
    <t>Rahul Roy</t>
  </si>
  <si>
    <t>Roy</t>
  </si>
  <si>
    <t>Rohit Sharma</t>
  </si>
  <si>
    <t>Rohit</t>
  </si>
  <si>
    <t>Sharma</t>
  </si>
  <si>
    <t>Deepti Jain</t>
  </si>
  <si>
    <t>Deepti</t>
  </si>
  <si>
    <t>Jain</t>
  </si>
  <si>
    <t>Meenakshi Rawat</t>
  </si>
  <si>
    <t>Meenakshi</t>
  </si>
  <si>
    <t>Rawat</t>
  </si>
  <si>
    <t>Initial Database</t>
  </si>
  <si>
    <t>Final Result - required</t>
  </si>
  <si>
    <t>Account No.</t>
  </si>
  <si>
    <t xml:space="preserve">200684165 MQPML ATF MQ SPECIAL EVENTS FD  Internal $10,065.49 CR </t>
  </si>
  <si>
    <t xml:space="preserve">  201853058 MBL-MGI REPS TXN A/C  Internal $0.00 CR </t>
  </si>
  <si>
    <t xml:space="preserve">  202352225 NINE 2002 - TRUST A/C  Internal $117,927.20 CR </t>
  </si>
  <si>
    <t xml:space="preserve">  202649638 TXN - RFX NOV 06  Internal $1,558.09 CR </t>
  </si>
  <si>
    <t xml:space="preserve">  206423089 ALMONDS 2007 - TXN A/C  Internal $6,940.06 CR </t>
  </si>
  <si>
    <t xml:space="preserve">  208743393 MAC EQUINOX - TRUST ACCOUNT  Internal $88.00 CR </t>
  </si>
  <si>
    <t xml:space="preserve">  211924246 TIMBER LAND TRUST 2007  Internal $43,617.12 CR </t>
  </si>
  <si>
    <t xml:space="preserve">  212169635 NINE 2003 - TXN A/C  Internal $0.00 CR </t>
  </si>
  <si>
    <t xml:space="preserve">  213477359 TRUST - RFX COMMODITY  Internal $565,936.93 CR </t>
  </si>
  <si>
    <t xml:space="preserve"> 214177453 FORESTRY 2008 - LAND S1017E  Internal $0.00 CR </t>
  </si>
  <si>
    <t xml:space="preserve">  214422560 TXN - CIR MAR 08  Internal $3,000.00 CR </t>
  </si>
  <si>
    <t xml:space="preserve">  214430316 MQ MAC EQ ASIA 2  Internal $96.96 CR </t>
  </si>
  <si>
    <t xml:space="preserve">  216335778 MFPML ATF RGV SOPH INV TRUST  Internal $25,931.81 DR </t>
  </si>
  <si>
    <t xml:space="preserve"> 221114481 MDAF - TXN A/C  Internal $47,366.62 CR </t>
  </si>
  <si>
    <t>Level 1</t>
  </si>
  <si>
    <t>Level 2</t>
  </si>
  <si>
    <t>Level 3</t>
  </si>
  <si>
    <t>Total Performance</t>
  </si>
  <si>
    <t>Status</t>
  </si>
  <si>
    <t>PR</t>
  </si>
  <si>
    <t>Performance Rating</t>
  </si>
  <si>
    <t>Minimum Performance</t>
  </si>
  <si>
    <t>Shiva</t>
  </si>
  <si>
    <t>Maxmimum Performance</t>
  </si>
  <si>
    <t>2nd Highest Performance</t>
  </si>
  <si>
    <t>Rupa</t>
  </si>
  <si>
    <t>2nd Lowest Performance</t>
  </si>
  <si>
    <t>Deepa</t>
  </si>
  <si>
    <t>Babu</t>
  </si>
  <si>
    <t>Jalal</t>
  </si>
  <si>
    <t>Virender</t>
  </si>
  <si>
    <t>Deepak</t>
  </si>
  <si>
    <t>Total amount for Oregon only</t>
  </si>
  <si>
    <t>Grades</t>
  </si>
  <si>
    <t>Pax</t>
  </si>
  <si>
    <t>Days</t>
  </si>
  <si>
    <t>Pax/Days</t>
  </si>
  <si>
    <t>Pax1</t>
  </si>
  <si>
    <t>Pax2</t>
  </si>
  <si>
    <t>Pax3</t>
  </si>
  <si>
    <t>Pax4</t>
  </si>
  <si>
    <t>Pax5</t>
  </si>
  <si>
    <t>Pax6</t>
  </si>
  <si>
    <t>Pax7</t>
  </si>
  <si>
    <t>Pax8</t>
  </si>
  <si>
    <t>Pax9</t>
  </si>
  <si>
    <t>Pax10</t>
  </si>
  <si>
    <t>Pax11</t>
  </si>
  <si>
    <t>Pax12</t>
  </si>
  <si>
    <t>Pax13</t>
  </si>
  <si>
    <t>Pax14</t>
  </si>
  <si>
    <t>Pax15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</si>
  <si>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</si>
  <si>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</si>
  <si>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</si>
  <si>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</si>
  <si>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</si>
  <si>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</si>
  <si>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</si>
  <si>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</si>
  <si>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</si>
  <si>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</si>
  <si>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</si>
  <si>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</si>
  <si>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</si>
  <si>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</si>
  <si>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</si>
  <si>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Data Validation</t>
  </si>
  <si>
    <t>Using Data Validation, restrict values in A7 to integers between 1 and 1000</t>
  </si>
  <si>
    <t xml:space="preserve">Using Data Validation, EMP ID with (4 to 5) digit, Mobile Number with 10 digit </t>
  </si>
  <si>
    <t>EMP ID</t>
  </si>
  <si>
    <t>Mobile Number</t>
  </si>
  <si>
    <t>Micheal Jackson</t>
  </si>
  <si>
    <t>Using Data Validation, restrict the values in A8 to the values in the list on the DEMO List, and</t>
  </si>
  <si>
    <t>provide an in-cell drop down for the user.</t>
  </si>
  <si>
    <t>DEMO List</t>
  </si>
  <si>
    <t>AR</t>
  </si>
  <si>
    <t>Prepaids</t>
  </si>
  <si>
    <t>Fixed Assets</t>
  </si>
  <si>
    <t>Accruals</t>
  </si>
  <si>
    <t>Debt</t>
  </si>
  <si>
    <t>Equity</t>
  </si>
  <si>
    <t>COGS</t>
  </si>
  <si>
    <t>SG&amp;A</t>
  </si>
  <si>
    <t>1. Create a Dependent Drop Down List, Such that when you change region in B8, The States Drop Down List should update based on the change</t>
  </si>
  <si>
    <t>REGION</t>
  </si>
  <si>
    <t>STATES</t>
  </si>
  <si>
    <t>Data Validation -List Source Range</t>
  </si>
  <si>
    <t>West Bengal</t>
  </si>
  <si>
    <t>Gujarat</t>
  </si>
  <si>
    <t>TamiNadu</t>
  </si>
  <si>
    <t>Odisha</t>
  </si>
  <si>
    <t>Uttra Pradesh</t>
  </si>
  <si>
    <t>Rajasthan</t>
  </si>
  <si>
    <t>Punjab</t>
  </si>
  <si>
    <t>Karnataka</t>
  </si>
  <si>
    <t>Apply Data Validation List for Emp ID in Cell D4</t>
  </si>
  <si>
    <t>Then Apply Vlookup Formula to retreive Name, department, position, manager based on EMP ID</t>
  </si>
  <si>
    <t>EMPLOYEE INFORMATION</t>
  </si>
  <si>
    <t>EMPLOYEE ID:</t>
  </si>
  <si>
    <t>NAME:</t>
  </si>
  <si>
    <t>DEPARTMENT:</t>
  </si>
  <si>
    <t>POSITION:</t>
  </si>
  <si>
    <t>MANAGER:</t>
  </si>
  <si>
    <t>Tom Nilson</t>
  </si>
  <si>
    <t>HR</t>
  </si>
  <si>
    <t>HR - Manager</t>
  </si>
  <si>
    <t>Nick Ellison</t>
  </si>
  <si>
    <t>Jack Danny</t>
  </si>
  <si>
    <t>Sales - Manager</t>
  </si>
  <si>
    <t>Soya Suha</t>
  </si>
  <si>
    <t>William James</t>
  </si>
  <si>
    <t>Marketing - Executive</t>
  </si>
  <si>
    <t>Dany Jack</t>
  </si>
  <si>
    <t>John Miller</t>
  </si>
  <si>
    <t>Sim Sam</t>
  </si>
  <si>
    <t>Benny Dayal</t>
  </si>
  <si>
    <t>HR - Executive</t>
  </si>
  <si>
    <t>Ben Frankilin</t>
  </si>
  <si>
    <t>Daniel Mura</t>
  </si>
  <si>
    <t>Jim Andrew</t>
  </si>
  <si>
    <t>Mirza James</t>
  </si>
  <si>
    <t>HR - Deputy Manager</t>
  </si>
  <si>
    <t>Tessy Kore</t>
  </si>
  <si>
    <t>Bill Clinton</t>
  </si>
  <si>
    <t>Sales - Executive</t>
  </si>
  <si>
    <t>Koni Mac</t>
  </si>
  <si>
    <t>Hide the Protection Ex4(b) worksheet.</t>
  </si>
  <si>
    <t>Linked Cells to Check Boxes</t>
  </si>
  <si>
    <t>Particulars</t>
  </si>
  <si>
    <t>Total Calls Attended</t>
  </si>
  <si>
    <t>Total Calls Rejected</t>
  </si>
  <si>
    <t>Total Calls Received</t>
  </si>
  <si>
    <t>States</t>
  </si>
  <si>
    <t>Calls Attended</t>
  </si>
  <si>
    <t>Calls Rejected</t>
  </si>
  <si>
    <t>Total Calls</t>
  </si>
  <si>
    <t>Andra Pradesh</t>
  </si>
  <si>
    <t>Hyderabad</t>
  </si>
  <si>
    <t>Arunachal Pradesh</t>
  </si>
  <si>
    <t>Itangar</t>
  </si>
  <si>
    <t>Delhi</t>
  </si>
  <si>
    <t>Dispur</t>
  </si>
  <si>
    <t>Patna</t>
  </si>
  <si>
    <t>Raipur</t>
  </si>
  <si>
    <t>Panaji</t>
  </si>
  <si>
    <t>Gandhinagar</t>
  </si>
  <si>
    <t>Chandigarh</t>
  </si>
  <si>
    <t>Shimla</t>
  </si>
  <si>
    <t>Jammu and Kashmir</t>
  </si>
  <si>
    <t>Srinagar and Jammu</t>
  </si>
  <si>
    <t>Jharkhand</t>
  </si>
  <si>
    <t>Ranchi</t>
  </si>
  <si>
    <t>Bangalore</t>
  </si>
  <si>
    <t>Thiruvananthapuram</t>
  </si>
  <si>
    <t>Madya Pradesh</t>
  </si>
  <si>
    <t>Bhopal</t>
  </si>
  <si>
    <t>Maharashtra</t>
  </si>
  <si>
    <t>Mumbai</t>
  </si>
  <si>
    <t>Name of States</t>
  </si>
  <si>
    <t>Greater than 10</t>
  </si>
  <si>
    <t>Above average</t>
  </si>
  <si>
    <t>Duplicate values</t>
  </si>
  <si>
    <t>Words that contain X</t>
  </si>
  <si>
    <t>Data Bars</t>
  </si>
  <si>
    <t>Color Scale</t>
  </si>
  <si>
    <t>apple</t>
  </si>
  <si>
    <t>kite</t>
  </si>
  <si>
    <t>urn</t>
  </si>
  <si>
    <t>baby</t>
  </si>
  <si>
    <t>light</t>
  </si>
  <si>
    <t>violin</t>
  </si>
  <si>
    <t>cry</t>
  </si>
  <si>
    <t>max</t>
  </si>
  <si>
    <t>wax</t>
  </si>
  <si>
    <t>dog</t>
  </si>
  <si>
    <t>night</t>
  </si>
  <si>
    <t>X-ray</t>
  </si>
  <si>
    <t>elf</t>
  </si>
  <si>
    <t>oxen</t>
  </si>
  <si>
    <t>young</t>
  </si>
  <si>
    <t>fox</t>
  </si>
  <si>
    <t>purple</t>
  </si>
  <si>
    <t>zebra</t>
  </si>
  <si>
    <t>garage</t>
  </si>
  <si>
    <t>quaint</t>
  </si>
  <si>
    <t>angle</t>
  </si>
  <si>
    <t>hex</t>
  </si>
  <si>
    <t>right</t>
  </si>
  <si>
    <t>boy</t>
  </si>
  <si>
    <t>icon</t>
  </si>
  <si>
    <t>sled</t>
  </si>
  <si>
    <t>chump</t>
  </si>
  <si>
    <t>jewel</t>
  </si>
  <si>
    <t>turtle</t>
  </si>
  <si>
    <t>dusty</t>
  </si>
  <si>
    <t>Icon Set</t>
  </si>
  <si>
    <t>Conditional formatting:</t>
  </si>
  <si>
    <t>The Total appears only when all four inputs are entered.</t>
  </si>
  <si>
    <t>Total:</t>
  </si>
  <si>
    <t>monkey</t>
  </si>
  <si>
    <t>Only text entries are formatted</t>
  </si>
  <si>
    <t>cat</t>
  </si>
  <si>
    <t>bird</t>
  </si>
  <si>
    <t>donky</t>
  </si>
  <si>
    <t>Sale Amount</t>
  </si>
  <si>
    <t>Albert N. Crumrine</t>
  </si>
  <si>
    <t>Aliza Petrosky</t>
  </si>
  <si>
    <t>Ana Howe</t>
  </si>
  <si>
    <t>Andrew Faught</t>
  </si>
  <si>
    <t>Angel T. Austin</t>
  </si>
  <si>
    <t>Annette Davis</t>
  </si>
  <si>
    <t>Bernice Williams</t>
  </si>
  <si>
    <t>Betty Beard</t>
  </si>
  <si>
    <t>Betty Shelton</t>
  </si>
  <si>
    <t>Carl H. Sargent</t>
  </si>
  <si>
    <t>Carmelita Nickel</t>
  </si>
  <si>
    <t>Carol Valdez</t>
  </si>
  <si>
    <t>Charles Guyer</t>
  </si>
  <si>
    <t>Christian Dove</t>
  </si>
  <si>
    <t>Christopher Cotton</t>
  </si>
  <si>
    <t>Cynthia Baker</t>
  </si>
  <si>
    <t>Danny F. Rutherford</t>
  </si>
  <si>
    <t>David A. Ramos</t>
  </si>
  <si>
    <t>David Burns</t>
  </si>
  <si>
    <t>Debbie R. Krach</t>
  </si>
  <si>
    <t>Debra J. Eldridge</t>
  </si>
  <si>
    <t>Debra T. Cook</t>
  </si>
  <si>
    <t>Dennis Turner</t>
  </si>
  <si>
    <t>Don Rodas</t>
  </si>
  <si>
    <t>Donald C. Grant</t>
  </si>
  <si>
    <t>Donna D. Gallardo</t>
  </si>
  <si>
    <t>Doris Ingram</t>
  </si>
  <si>
    <t>Duane Paisley</t>
  </si>
  <si>
    <t>Eleanor Medina</t>
  </si>
  <si>
    <t>Elizabeth Rubio</t>
  </si>
  <si>
    <t>Eugene Baron</t>
  </si>
  <si>
    <t>Evelyn Biddle</t>
  </si>
  <si>
    <t>Francis G. Coker</t>
  </si>
  <si>
    <t>Frank L. Day</t>
  </si>
  <si>
    <t>Freddie Helvey</t>
  </si>
  <si>
    <t>Fredrick S. Parr</t>
  </si>
  <si>
    <t>Fritz Chen</t>
  </si>
  <si>
    <t>Genna Jackson</t>
  </si>
  <si>
    <t>Gerald Cronin</t>
  </si>
  <si>
    <t>Gerald Green</t>
  </si>
  <si>
    <t>Gerry Keith</t>
  </si>
  <si>
    <t>Gladys Bailey</t>
  </si>
  <si>
    <t>Grace Wilson</t>
  </si>
  <si>
    <t>Gregory Chavez</t>
  </si>
  <si>
    <t>Harold M. Trotta</t>
  </si>
  <si>
    <t>Helen B. Torres</t>
  </si>
  <si>
    <t>Hilton Hill</t>
  </si>
  <si>
    <t>Ida U. Smith</t>
  </si>
  <si>
    <t>Isis Deitch</t>
  </si>
  <si>
    <t>James H. Pearcy</t>
  </si>
  <si>
    <t>James Moore</t>
  </si>
  <si>
    <t>Jeff Gannaway</t>
  </si>
  <si>
    <t>Joanna Thomas</t>
  </si>
  <si>
    <t>Jody Wilson</t>
  </si>
  <si>
    <t>John Mckeever</t>
  </si>
  <si>
    <t>John Nielsen</t>
  </si>
  <si>
    <t>John Ramirez</t>
  </si>
  <si>
    <t>Jon Marcum</t>
  </si>
  <si>
    <t>Judith Banister</t>
  </si>
  <si>
    <t>Karen Wetherington</t>
  </si>
  <si>
    <t>Kathleen B. Rivera</t>
  </si>
  <si>
    <t>Kathy Enger</t>
  </si>
  <si>
    <t>Kelli Stryker</t>
  </si>
  <si>
    <t>Kelly Record</t>
  </si>
  <si>
    <t>Kevin Otte</t>
  </si>
  <si>
    <t>Kim Carpenter</t>
  </si>
  <si>
    <t>Kristin D. Funderburk</t>
  </si>
  <si>
    <t>Larry Tuohy</t>
  </si>
  <si>
    <t>Laura E. Colbert</t>
  </si>
  <si>
    <t>Linda R. Rivera</t>
  </si>
  <si>
    <t>Lois Malmberg</t>
  </si>
  <si>
    <t>Lola Vickery</t>
  </si>
  <si>
    <t>Lory Bartell</t>
  </si>
  <si>
    <t>Luther Miner</t>
  </si>
  <si>
    <t>Magdalena O. Adams</t>
  </si>
  <si>
    <t>Margaret Mckeever</t>
  </si>
  <si>
    <t>Maria C. Ferrell</t>
  </si>
  <si>
    <t>Marian Harris</t>
  </si>
  <si>
    <t>Marie Chong</t>
  </si>
  <si>
    <t>Mary Bostic</t>
  </si>
  <si>
    <t>Mary Jackson</t>
  </si>
  <si>
    <t>Matthew Harris</t>
  </si>
  <si>
    <t>Maureen Z. Shorter</t>
  </si>
  <si>
    <t>Maxine X. Silverstein</t>
  </si>
  <si>
    <t>Melody Terry</t>
  </si>
  <si>
    <t>Michael F. Moss</t>
  </si>
  <si>
    <t>Michael Rodriquez</t>
  </si>
  <si>
    <t>Michael Sanders</t>
  </si>
  <si>
    <t>Michele Nelson</t>
  </si>
  <si>
    <t>Misty Carter</t>
  </si>
  <si>
    <t>Nicole Ison</t>
  </si>
  <si>
    <t>Ora C. Riley</t>
  </si>
  <si>
    <t>Paul I. Orta</t>
  </si>
  <si>
    <t>Pauline Delapena</t>
  </si>
  <si>
    <t>Rebecca Santana</t>
  </si>
  <si>
    <t>Ricardo Jenkins</t>
  </si>
  <si>
    <t>Robert Addison</t>
  </si>
  <si>
    <t>Robert Blakely</t>
  </si>
  <si>
    <t>Robert Cotter</t>
  </si>
  <si>
    <t>Robert Diaz</t>
  </si>
  <si>
    <t>Russell B. Cooper</t>
  </si>
  <si>
    <t>Samantha Pedrosa</t>
  </si>
  <si>
    <t>Sandra Spears</t>
  </si>
  <si>
    <t>Shane Wang</t>
  </si>
  <si>
    <t>Shirley Z. Pierce</t>
  </si>
  <si>
    <t>Suzanne M. White</t>
  </si>
  <si>
    <t>Tammy Bailey</t>
  </si>
  <si>
    <t>Tammy Z. Kershaw</t>
  </si>
  <si>
    <t>Terrence Constant</t>
  </si>
  <si>
    <t>Terry L. Thompson</t>
  </si>
  <si>
    <t>Terry Woods</t>
  </si>
  <si>
    <t>Tiffany Ingram</t>
  </si>
  <si>
    <t>Tiffany Pedrosa</t>
  </si>
  <si>
    <t>Tim Marshall</t>
  </si>
  <si>
    <t>Toby Gonzalez</t>
  </si>
  <si>
    <t>Tonya H. Ruble</t>
  </si>
  <si>
    <t>Tracie C. Freeman</t>
  </si>
  <si>
    <t>Trina Forrest</t>
  </si>
  <si>
    <t>Vera Jones</t>
  </si>
  <si>
    <t>William Q. Toth</t>
  </si>
  <si>
    <t>William Thetford</t>
  </si>
  <si>
    <t>Wilma J. Holford</t>
  </si>
  <si>
    <t>Excel</t>
  </si>
  <si>
    <t>Accept only text entries</t>
  </si>
  <si>
    <t>Accept value only if it is larger than the previous cell</t>
  </si>
  <si>
    <t>Accepts only non-duplicated data</t>
  </si>
  <si>
    <t>Alpha</t>
  </si>
  <si>
    <t>Accept entry only if it begins with A</t>
  </si>
  <si>
    <t>Amos</t>
  </si>
  <si>
    <t>Accept entry only if it begins with A and contains five characters</t>
  </si>
  <si>
    <t>Aaron</t>
  </si>
  <si>
    <t>Accept date entry only if it is a Monday.</t>
  </si>
  <si>
    <t>Meat:</t>
  </si>
  <si>
    <t>Vegetables:</t>
  </si>
  <si>
    <t>Accept a value only if it doesn't go over the budget.</t>
  </si>
  <si>
    <t>Fruit:</t>
  </si>
  <si>
    <t>Snacks:</t>
  </si>
  <si>
    <t>Alcohol:</t>
  </si>
  <si>
    <t>Party Budget:</t>
  </si>
  <si>
    <t>Soft Drinks:</t>
  </si>
  <si>
    <t>Sum(if,ifs)</t>
  </si>
  <si>
    <t>Sum Ex1</t>
  </si>
  <si>
    <t>Count(if,ifs)</t>
  </si>
  <si>
    <t>Sum,Count,Avg Ex</t>
  </si>
  <si>
    <t>Wildcards</t>
  </si>
  <si>
    <t>Text Functions</t>
  </si>
  <si>
    <t>Text Ex</t>
  </si>
  <si>
    <t>IF Functionality</t>
  </si>
  <si>
    <t>IF Ex1</t>
  </si>
  <si>
    <t>IF Ex2</t>
  </si>
  <si>
    <t>IF Ex3</t>
  </si>
  <si>
    <t>IF Ex4</t>
  </si>
  <si>
    <t>IF Ex5</t>
  </si>
  <si>
    <t>Ref Ex1</t>
  </si>
  <si>
    <t>Ref Ex2</t>
  </si>
  <si>
    <t>Ref Ex3</t>
  </si>
  <si>
    <t>References</t>
  </si>
  <si>
    <t>Vlookup(False)</t>
  </si>
  <si>
    <t>Vlookup Ex1</t>
  </si>
  <si>
    <t>Vlookup Ex2</t>
  </si>
  <si>
    <t>Vlookup Ex3</t>
  </si>
  <si>
    <t>Vlookup(True)</t>
  </si>
  <si>
    <t>Vlookup Ex4</t>
  </si>
  <si>
    <t>Vlookup Ex5</t>
  </si>
  <si>
    <t>Vlookup &amp; IF</t>
  </si>
  <si>
    <t>Hlookup(False)</t>
  </si>
  <si>
    <t>Hlookup(True)</t>
  </si>
  <si>
    <t>Lookup</t>
  </si>
  <si>
    <t>Index &amp; Match Ex1</t>
  </si>
  <si>
    <t>Index &amp; Match Ex2</t>
  </si>
  <si>
    <t>Index &amp; Match Ex3</t>
  </si>
  <si>
    <t>Lookup, Index &amp; Match</t>
  </si>
  <si>
    <t>Fin Functions</t>
  </si>
  <si>
    <t>Loan Table</t>
  </si>
  <si>
    <t>Simple Int</t>
  </si>
  <si>
    <t>Compound Int</t>
  </si>
  <si>
    <t>Sort &amp; Filter</t>
  </si>
  <si>
    <t>Filter Ex1</t>
  </si>
  <si>
    <t>Date &amp; Time</t>
  </si>
  <si>
    <t>Date Ex1</t>
  </si>
  <si>
    <t>Date Ex2</t>
  </si>
  <si>
    <t>Date Ex3</t>
  </si>
  <si>
    <t>Pivot Table Ex1 (a)</t>
  </si>
  <si>
    <t>Pivot Table Ex1 (b)</t>
  </si>
  <si>
    <t>Pivot Table Ex2</t>
  </si>
  <si>
    <t>Pivot Table Ex3</t>
  </si>
  <si>
    <t>Data Validation Ex1</t>
  </si>
  <si>
    <t>Data Validation Ex2</t>
  </si>
  <si>
    <t>Data Validation Ex3 (a)</t>
  </si>
  <si>
    <t>Data Validation Ex3 (b)</t>
  </si>
  <si>
    <t>Data Validation Ex4</t>
  </si>
  <si>
    <t>Data Validation Ex5</t>
  </si>
  <si>
    <t>Data Validation Ex6</t>
  </si>
  <si>
    <t>Data Validation Ex7</t>
  </si>
  <si>
    <t>Data Validation Ex8</t>
  </si>
  <si>
    <t>Data Validation Ex9</t>
  </si>
  <si>
    <t>Data Validation Ex10</t>
  </si>
  <si>
    <t>Data Validation Ex11</t>
  </si>
  <si>
    <t>Protection Ex1</t>
  </si>
  <si>
    <t>Protection Ex2</t>
  </si>
  <si>
    <t>Protection Ex3</t>
  </si>
  <si>
    <t>Protection Ex4(a)</t>
  </si>
  <si>
    <t>Protection Ex4(b)</t>
  </si>
  <si>
    <t>Dashboard Ex1</t>
  </si>
  <si>
    <t>Dashboard Ex2(a)</t>
  </si>
  <si>
    <t>Dashboard Ex2(b)</t>
  </si>
  <si>
    <t>Dashboard Ex2(c)</t>
  </si>
  <si>
    <t>Column Chart Ex1</t>
  </si>
  <si>
    <t>Column Chart Ex2</t>
  </si>
  <si>
    <t>Bar Chart</t>
  </si>
  <si>
    <t>Line Chart</t>
  </si>
  <si>
    <t>Secondary Axis</t>
  </si>
  <si>
    <t>3D Line chart</t>
  </si>
  <si>
    <t>Area Chart</t>
  </si>
  <si>
    <t>Pie Chart</t>
  </si>
  <si>
    <t>Bar of Pie Chart</t>
  </si>
  <si>
    <t>Stock Chart Ex1</t>
  </si>
  <si>
    <t>Stock Chart Ex2</t>
  </si>
  <si>
    <t>Log Scale</t>
  </si>
  <si>
    <t>Thermometer Chart</t>
  </si>
  <si>
    <t>Gauge Chart</t>
  </si>
  <si>
    <t>Timeline (Gantt) Chart</t>
  </si>
  <si>
    <t>In-cell Chart</t>
  </si>
  <si>
    <t>Waterfall Chart</t>
  </si>
  <si>
    <t>Min-Max Chart</t>
  </si>
  <si>
    <t>Bullet Chart</t>
  </si>
  <si>
    <t>ARRAY Ex1</t>
  </si>
  <si>
    <t>ARRAY Ex2</t>
  </si>
  <si>
    <t>ARRAY Ex3</t>
  </si>
  <si>
    <t>ARRAY Ex4</t>
  </si>
  <si>
    <t>Goal Seek Ex1</t>
  </si>
  <si>
    <t>Goal Seek Ex2</t>
  </si>
  <si>
    <t>Data Table Ex1</t>
  </si>
  <si>
    <t>Data Table Ex2</t>
  </si>
  <si>
    <t>Scenario Mgr.</t>
  </si>
  <si>
    <t>Indirect</t>
  </si>
  <si>
    <t>Error Main</t>
  </si>
  <si>
    <t>Error Ex1</t>
  </si>
  <si>
    <t>Error Ex2</t>
  </si>
  <si>
    <t>Error Ex3</t>
  </si>
  <si>
    <t>Conditional Formatting Ex1</t>
  </si>
  <si>
    <t>Conditional Formatting Ex2</t>
  </si>
  <si>
    <t>Conditional Formatting Ex3</t>
  </si>
  <si>
    <t>Conditional Formatting Ex4</t>
  </si>
  <si>
    <t>Profit/Unit</t>
  </si>
  <si>
    <t>Profit</t>
  </si>
  <si>
    <t>a</t>
  </si>
  <si>
    <t>b</t>
  </si>
  <si>
    <t>c</t>
  </si>
  <si>
    <t>d</t>
  </si>
  <si>
    <t>1 (a)</t>
  </si>
  <si>
    <t>1 (b)</t>
  </si>
  <si>
    <t>2 (a)</t>
  </si>
  <si>
    <t>2 (b)</t>
  </si>
  <si>
    <t>Depreciation</t>
  </si>
  <si>
    <t>Misc Ex1</t>
  </si>
  <si>
    <t>Consolidate Ex1(a)</t>
  </si>
  <si>
    <t>Consolidate Ex1(b)</t>
  </si>
  <si>
    <t>Consolidate Ex1(c)</t>
  </si>
  <si>
    <t>Consolidate Ex1(d)</t>
  </si>
  <si>
    <t>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</si>
</sst>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 &quot;Rs.&quot;\ * #,##0.00_ ;_ &quot;Rs.&quot;\ * \-#,##0.00_ ;_ &quot;Rs.&quot;\ * &quot;-&quot;??_ ;_ @_ "/>
    <numFmt numFmtId="166" formatCode="_ [$Rs.-4009]\ * #,##0_ ;_ [$Rs.-4009]\ * \-#,##0_ ;_ [$Rs.-4009]\ * &quot;-&quot;??_ ;_ @_ "/>
    <numFmt numFmtId="167" formatCode="_-[$$-409]* #,##0.00_ ;_-[$$-409]* \-#,##0.00\ ;_-[$$-409]* &quot;-&quot;??_ ;_-@_ "/>
    <numFmt numFmtId="168" formatCode="mm/dd/yy"/>
    <numFmt numFmtId="169" formatCode="mm/dd/yyyy"/>
    <numFmt numFmtId="170" formatCode="mmmm\ d\,\ yyyy"/>
    <numFmt numFmtId="171" formatCode="ddd\ dd\-mmm\-yy"/>
    <numFmt numFmtId="172" formatCode="_ * #,##0.00_ ;_ * \-#,##0.00_ ;_ * &quot;-&quot;??_ ;_ @_ "/>
    <numFmt numFmtId="173" formatCode="#,##0.0"/>
    <numFmt numFmtId="174" formatCode="0.0%"/>
    <numFmt numFmtId="175" formatCode="mm/dd/yy;@"/>
    <numFmt numFmtId="176" formatCode="&quot;$&quot;#,##0,"/>
    <numFmt numFmtId="177" formatCode="d\-mmm\-yyyy"/>
    <numFmt numFmtId="178" formatCode="_-* #,##0.00_-;[Red]\ \(#,##0.00\);_-* &quot;-&quot;??_-;_-@_-"/>
    <numFmt numFmtId="179" formatCode="#\ ???/???"/>
    <numFmt numFmtId="180" formatCode="_-[$$-C09]* #,##0.00_-;\-[$$-C09]* #,##0.00_-;_-[$$-C09]* &quot;-&quot;??_-;_-@_-"/>
    <numFmt numFmtId="181" formatCode="[$£-809]#,##0.00;[Red]\-[$£-809]#,##0.00"/>
    <numFmt numFmtId="182" formatCode="[$£-809]#,##0.00;\-[$£-809]#,##0.00"/>
    <numFmt numFmtId="183" formatCode="_(#,##0.0_);\(#,##0.0\);_(&quot;-&quot;_)"/>
    <numFmt numFmtId="184" formatCode="_(* #,##0_);_(* \(#,##0\);_(* &quot;-&quot;??_);_(@_)"/>
    <numFmt numFmtId="185" formatCode="mmm\-dd"/>
    <numFmt numFmtId="186" formatCode="&quot;$&quot;#,##0"/>
    <numFmt numFmtId="187" formatCode="_-* #,##0.00_-;\-* #,##0.00_-;_-* &quot;-&quot;??_-;_-@_-"/>
    <numFmt numFmtId="188" formatCode="_-* #,##0_-;\-* #,##0_-;_-* &quot;-&quot;??_-;_-@_-"/>
    <numFmt numFmtId="189" formatCode="0.0000%"/>
    <numFmt numFmtId="190" formatCode="0.0"/>
    <numFmt numFmtId="191" formatCode="m/d;@"/>
    <numFmt numFmtId="192" formatCode="&quot;¬&quot;#,##0.00;[Red]\-&quot;¬&quot;#,##0.00"/>
    <numFmt numFmtId="193" formatCode="#,##0.00000000000;[Red]#,##0.00000000000"/>
    <numFmt numFmtId="194" formatCode="[$-409]mmmm\ d\,\ yyyy;@"/>
    <numFmt numFmtId="195" formatCode="m/d/yy;@"/>
    <numFmt numFmtId="196" formatCode="[$-F400]h:mm:ss\ AM/PM"/>
    <numFmt numFmtId="197" formatCode="dddd\ m/d/yyyy"/>
    <numFmt numFmtId="198" formatCode="0.000"/>
    <numFmt numFmtId="199" formatCode="&quot;$&quot;#,##0;[Red]\-&quot;$&quot;#,##0"/>
    <numFmt numFmtId="200" formatCode="_-&quot;$&quot;* #,##0.00_-;\-&quot;$&quot;* #,##0.00_-;_-&quot;$&quot;* &quot;-&quot;??_-;_-@_-"/>
    <numFmt numFmtId="201" formatCode="#,##0;[Red]#,##0"/>
    <numFmt numFmtId="202" formatCode="&quot;$&quot;#,##0.00;[Red]\-&quot;$&quot;#,##0.00"/>
    <numFmt numFmtId="203" formatCode="[$-F800]dddd\,\ mmmm\ dd\,\ yyyy"/>
    <numFmt numFmtId="206" formatCode="00000"/>
  </numFmts>
  <fonts count="1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2"/>
      <color theme="7" tint="-0.249977111117893"/>
      <name val="High Tower Text"/>
      <family val="1"/>
    </font>
    <font>
      <b/>
      <sz val="20"/>
      <color theme="5"/>
      <name val="Agency FB"/>
      <family val="2"/>
    </font>
    <font>
      <b/>
      <sz val="10"/>
      <color theme="1" tint="0.34998626667073579"/>
      <name val="Cambria"/>
      <family val="2"/>
      <scheme val="major"/>
    </font>
    <font>
      <i/>
      <sz val="11"/>
      <color theme="1" tint="0.34998626667073579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b/>
      <i/>
      <sz val="18"/>
      <color theme="0"/>
      <name val="Cambria"/>
      <family val="2"/>
      <scheme val="major"/>
    </font>
    <font>
      <sz val="12"/>
      <color theme="9" tint="-0.249977111117893"/>
      <name val="High Tower Text"/>
      <family val="1"/>
    </font>
    <font>
      <sz val="18"/>
      <color theme="8" tint="-0.499984740745262"/>
      <name val="Agency FB"/>
      <family val="2"/>
    </font>
    <font>
      <sz val="10"/>
      <color theme="1" tint="0.14999847407452621"/>
      <name val="Cambria"/>
      <family val="2"/>
      <scheme val="major"/>
    </font>
    <font>
      <sz val="16"/>
      <color theme="8" tint="-0.499984740745262"/>
      <name val="Agency FB"/>
      <family val="2"/>
    </font>
    <font>
      <b/>
      <sz val="11"/>
      <color theme="1" tint="0.34998626667073579"/>
      <name val="Cambria"/>
      <family val="2"/>
      <scheme val="major"/>
    </font>
    <font>
      <b/>
      <sz val="11"/>
      <color theme="0"/>
      <name val="Arial Narrow"/>
      <family val="2"/>
    </font>
    <font>
      <b/>
      <sz val="10"/>
      <color theme="1" tint="0.14999847407452621"/>
      <name val="Arial Narrow"/>
      <family val="2"/>
    </font>
    <font>
      <sz val="10"/>
      <color theme="1" tint="0.14999847407452621"/>
      <name val="Arial Narrow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2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1"/>
      <color rgb="FFFF0000"/>
      <name val="Calibri"/>
      <family val="2"/>
      <scheme val="minor"/>
    </font>
    <font>
      <b/>
      <sz val="20"/>
      <color theme="4" tint="-0.499984740745262"/>
      <name val="Agency FB"/>
      <family val="2"/>
    </font>
    <font>
      <sz val="9"/>
      <color theme="3"/>
      <name val="Calibri"/>
      <family val="2"/>
      <scheme val="minor"/>
    </font>
    <font>
      <b/>
      <sz val="11"/>
      <color theme="0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sz val="9"/>
      <color theme="0"/>
      <name val="Calibri"/>
      <family val="2"/>
      <scheme val="minor"/>
    </font>
    <font>
      <sz val="11"/>
      <color indexed="8"/>
      <name val="Calibri"/>
      <family val="2"/>
    </font>
    <font>
      <sz val="8"/>
      <color theme="3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sz val="10"/>
      <name val="Bitstream Vera Sans"/>
      <family val="2"/>
    </font>
    <font>
      <sz val="12"/>
      <name val="Bookman Old Style"/>
      <family val="1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0"/>
      <name val="Helv"/>
    </font>
    <font>
      <sz val="8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color indexed="18"/>
      <name val="Arial"/>
      <family val="2"/>
    </font>
    <font>
      <b/>
      <sz val="11"/>
      <color theme="0"/>
      <name val="Calibri Light"/>
      <family val="2"/>
    </font>
    <font>
      <sz val="11"/>
      <color theme="1"/>
      <name val="Calibri Light"/>
      <family val="2"/>
    </font>
    <font>
      <b/>
      <sz val="14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4" tint="-0.249977111117893"/>
      <name val="Cambria"/>
      <family val="2"/>
      <scheme val="major"/>
    </font>
    <font>
      <b/>
      <sz val="10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0"/>
      <name val="Calibri"/>
      <family val="2"/>
    </font>
    <font>
      <b/>
      <sz val="10"/>
      <color theme="6"/>
      <name val="Cambria"/>
      <family val="2"/>
      <scheme val="major"/>
    </font>
    <font>
      <sz val="10"/>
      <color theme="1" tint="0.24994659260841701"/>
      <name val="Cambria"/>
      <family val="2"/>
      <scheme val="major"/>
    </font>
    <font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8"/>
      <name val="Agency FB"/>
      <family val="2"/>
    </font>
    <font>
      <b/>
      <sz val="10"/>
      <color theme="0"/>
      <name val="MS Reference Sans Serif"/>
      <family val="2"/>
    </font>
    <font>
      <sz val="10"/>
      <name val="MS Reference Sans Serif"/>
      <family val="2"/>
    </font>
    <font>
      <sz val="10"/>
      <name val="Verdana"/>
      <family val="2"/>
    </font>
    <font>
      <sz val="11"/>
      <name val="Tw Cen MT"/>
      <family val="2"/>
    </font>
    <font>
      <b/>
      <sz val="12"/>
      <color indexed="9"/>
      <name val="Tw Cen MT"/>
      <family val="2"/>
    </font>
    <font>
      <b/>
      <sz val="11"/>
      <color indexed="9"/>
      <name val="Tw Cen MT"/>
      <family val="2"/>
    </font>
    <font>
      <sz val="11"/>
      <name val="Traditional Arabic"/>
      <family val="1"/>
    </font>
    <font>
      <b/>
      <sz val="14"/>
      <color theme="5"/>
      <name val="Tw Cen MT"/>
      <family val="2"/>
    </font>
    <font>
      <b/>
      <sz val="11"/>
      <color theme="0"/>
      <name val="Cambria"/>
      <family val="1"/>
      <scheme val="maj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0.5"/>
      <color theme="0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.5"/>
      <color theme="0"/>
      <name val="Cambria"/>
      <family val="2"/>
      <scheme val="major"/>
    </font>
    <font>
      <b/>
      <sz val="10"/>
      <color theme="1" tint="0.24994659260841701"/>
      <name val="Calibri"/>
      <family val="2"/>
      <scheme val="minor"/>
    </font>
    <font>
      <b/>
      <sz val="14"/>
      <name val="Arial"/>
      <family val="2"/>
    </font>
    <font>
      <b/>
      <sz val="26"/>
      <color theme="0"/>
      <name val="Cambria"/>
      <family val="2"/>
      <scheme val="major"/>
    </font>
    <font>
      <b/>
      <sz val="11"/>
      <name val="Century Gothic"/>
      <family val="2"/>
    </font>
    <font>
      <b/>
      <sz val="11"/>
      <color theme="1"/>
      <name val="Calibri Light"/>
      <family val="2"/>
    </font>
    <font>
      <sz val="10"/>
      <color theme="1"/>
      <name val="Calibri Light"/>
      <family val="2"/>
    </font>
    <font>
      <b/>
      <i/>
      <u/>
      <sz val="11"/>
      <color theme="1"/>
      <name val="Calibri Light"/>
      <family val="2"/>
    </font>
    <font>
      <b/>
      <sz val="14"/>
      <color rgb="FFC00000"/>
      <name val="Garamond"/>
      <family val="1"/>
    </font>
    <font>
      <sz val="12"/>
      <color rgb="FFC00000"/>
      <name val="Garamond"/>
      <family val="1"/>
    </font>
    <font>
      <sz val="10"/>
      <color rgb="FFC00000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8" tint="0.79998168889431442"/>
      <name val="Webdings"/>
      <family val="1"/>
      <charset val="2"/>
    </font>
    <font>
      <b/>
      <sz val="11"/>
      <color rgb="FFFF0000"/>
      <name val="Book Antiqua"/>
      <family val="1"/>
    </font>
    <font>
      <sz val="10"/>
      <name val="Book Antiqua"/>
      <family val="1"/>
    </font>
    <font>
      <sz val="10"/>
      <name val="Tahoma"/>
      <family val="2"/>
    </font>
    <font>
      <sz val="10"/>
      <name val="MS Sans Serif"/>
      <family val="2"/>
    </font>
    <font>
      <sz val="9"/>
      <name val="Arial"/>
      <family val="2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i/>
      <sz val="10"/>
      <name val="Arial"/>
      <family val="2"/>
    </font>
    <font>
      <i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55"/>
      <name val="Arial"/>
      <family val="2"/>
    </font>
    <font>
      <b/>
      <sz val="14"/>
      <color indexed="9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i/>
      <sz val="11"/>
      <name val="Calibri"/>
      <family val="2"/>
      <scheme val="minor"/>
    </font>
    <font>
      <sz val="10"/>
      <name val="Arial Unicode MS"/>
      <family val="2"/>
    </font>
    <font>
      <b/>
      <i/>
      <sz val="10"/>
      <name val="Arial"/>
      <family val="2"/>
    </font>
    <font>
      <b/>
      <i/>
      <sz val="12"/>
      <name val="Calibri"/>
      <family val="2"/>
      <scheme val="minor"/>
    </font>
    <font>
      <b/>
      <sz val="12"/>
      <name val="Gill Sans MT"/>
      <family val="2"/>
    </font>
    <font>
      <b/>
      <sz val="10"/>
      <name val="Gill Sans MT"/>
      <family val="2"/>
    </font>
    <font>
      <b/>
      <sz val="10"/>
      <color indexed="10"/>
      <name val="Gill Sans MT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1"/>
      <name val="Book Antiqua"/>
      <family val="1"/>
    </font>
    <font>
      <sz val="11"/>
      <color rgb="FFFF0000"/>
      <name val="Book Antiqua"/>
      <family val="1"/>
    </font>
    <font>
      <b/>
      <sz val="11"/>
      <name val="Book Antiqua"/>
      <family val="1"/>
    </font>
    <font>
      <b/>
      <sz val="11"/>
      <color indexed="10"/>
      <name val="Book Antiqua"/>
      <family val="1"/>
    </font>
    <font>
      <b/>
      <sz val="16"/>
      <color theme="1"/>
      <name val="Calibri"/>
      <family val="2"/>
      <scheme val="minor"/>
    </font>
    <font>
      <b/>
      <sz val="18"/>
      <color theme="6" tint="-0.249977111117893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High Tower Text"/>
      <family val="1"/>
    </font>
    <font>
      <sz val="10"/>
      <name val="Cambria"/>
      <family val="2"/>
      <scheme val="major"/>
    </font>
    <font>
      <sz val="10"/>
      <color theme="6" tint="-0.249977111117893"/>
      <name val="Cambria"/>
      <family val="2"/>
      <scheme val="major"/>
    </font>
    <font>
      <b/>
      <sz val="10"/>
      <color theme="0"/>
      <name val="Cambria"/>
      <family val="2"/>
      <scheme val="major"/>
    </font>
    <font>
      <b/>
      <sz val="10"/>
      <color theme="6" tint="-0.249977111117893"/>
      <name val="Cambria"/>
      <family val="2"/>
      <scheme val="major"/>
    </font>
    <font>
      <b/>
      <sz val="12"/>
      <color theme="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10"/>
      <color rgb="FF349697"/>
      <name val="Calibri"/>
      <family val="2"/>
      <scheme val="minor"/>
    </font>
    <font>
      <sz val="9"/>
      <color rgb="FF000000"/>
      <name val="Segoe UI"/>
      <family val="2"/>
    </font>
    <font>
      <b/>
      <sz val="12"/>
      <color rgb="FF349697"/>
      <name val="Segoe UI"/>
      <family val="2"/>
    </font>
    <font>
      <b/>
      <sz val="9"/>
      <color theme="0"/>
      <name val="Segoe UI"/>
      <family val="2"/>
    </font>
    <font>
      <sz val="8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0"/>
      <color indexed="9"/>
      <name val="Arial"/>
      <family val="2"/>
    </font>
    <font>
      <u/>
      <sz val="11"/>
      <color theme="10"/>
      <name val="Calibri"/>
      <family val="2"/>
      <scheme val="minor"/>
    </font>
  </fonts>
  <fills count="7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2"/>
        <bgColor theme="2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31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theme="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theme="2"/>
      </patternFill>
    </fill>
    <fill>
      <patternFill patternType="solid">
        <fgColor theme="6"/>
        <bgColor theme="2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2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theme="4"/>
      </patternFill>
    </fill>
    <fill>
      <patternFill patternType="solid">
        <f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3"/>
        <bgColor indexed="63"/>
      </patternFill>
    </fill>
    <fill>
      <patternFill patternType="solid">
        <fgColor theme="4" tint="0.79998168889431442"/>
        <bgColor indexed="62"/>
      </patternFill>
    </fill>
    <fill>
      <patternFill patternType="solid">
        <fgColor theme="4"/>
        <bgColor indexed="63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indexed="63"/>
      </patternFill>
    </fill>
    <fill>
      <patternFill patternType="solid">
        <fgColor theme="5" tint="-0.249977111117893"/>
        <bgColor indexed="63"/>
      </patternFill>
    </fill>
    <fill>
      <patternFill patternType="solid">
        <fgColor theme="3" tint="0.79998168889431442"/>
        <bgColor indexed="63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theme="2"/>
      </patternFill>
    </fill>
    <fill>
      <patternFill patternType="solid">
        <fgColor theme="4" tint="-0.249977111117893"/>
        <bgColor theme="2"/>
      </patternFill>
    </fill>
    <fill>
      <patternFill patternType="solid">
        <fgColor rgb="FF349697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1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1"/>
      </bottom>
      <diagonal/>
    </border>
    <border>
      <left/>
      <right style="thin">
        <color theme="5" tint="-0.249977111117893"/>
      </right>
      <top style="thin">
        <color theme="0" tint="-0.14996795556505021"/>
      </top>
      <bottom/>
      <diagonal/>
    </border>
    <border>
      <left/>
      <right style="thin">
        <color theme="5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3" tint="0.59996337778862885"/>
      </bottom>
      <diagonal/>
    </border>
    <border>
      <left/>
      <right style="thin">
        <color theme="4" tint="-0.249977111117893"/>
      </right>
      <top style="thin">
        <color theme="4"/>
      </top>
      <bottom style="thin">
        <color theme="3" tint="0.59996337778862885"/>
      </bottom>
      <diagonal/>
    </border>
    <border>
      <left/>
      <right style="thin">
        <color theme="4" tint="-0.249977111117893"/>
      </right>
      <top/>
      <bottom style="thin">
        <color theme="3" tint="0.59996337778862885"/>
      </bottom>
      <diagonal/>
    </border>
    <border>
      <left/>
      <right/>
      <top/>
      <bottom style="medium">
        <color theme="4"/>
      </bottom>
      <diagonal/>
    </border>
    <border>
      <left/>
      <right style="thin">
        <color theme="4" tint="-0.249977111117893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 style="thin">
        <color theme="4"/>
      </left>
      <right/>
      <top/>
      <bottom style="thin">
        <color theme="3" tint="0.59996337778862885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3" tint="0.59996337778862885"/>
      </bottom>
      <diagonal/>
    </border>
    <border>
      <left style="thin">
        <color theme="4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/>
      </left>
      <right style="thin">
        <color theme="4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/>
      </left>
      <right/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rgb="FF00B050"/>
      </left>
      <right/>
      <top/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/>
      <bottom style="thin">
        <color theme="3" tint="0.59996337778862885"/>
      </bottom>
      <diagonal/>
    </border>
    <border>
      <left style="thin">
        <color rgb="FF00B050"/>
      </left>
      <right style="thin">
        <color rgb="FF00B050"/>
      </right>
      <top/>
      <bottom style="thin">
        <color theme="3" tint="0.59996337778862885"/>
      </bottom>
      <diagonal/>
    </border>
    <border>
      <left style="thin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/>
      <bottom style="medium">
        <color rgb="FF00B050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hair">
        <color theme="3" tint="-0.24994659260841701"/>
      </left>
      <right style="hair">
        <color theme="3" tint="-0.24994659260841701"/>
      </right>
      <top style="hair">
        <color theme="3" tint="-0.24994659260841701"/>
      </top>
      <bottom style="hair">
        <color theme="3" tint="-0.24994659260841701"/>
      </bottom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theme="1" tint="0.499984740745262"/>
      </top>
      <bottom style="thin">
        <color theme="1" tint="0.499984740745262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8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rgb="FF349697"/>
      </top>
      <bottom/>
      <diagonal/>
    </border>
    <border>
      <left/>
      <right/>
      <top/>
      <bottom style="medium">
        <color rgb="FF349697"/>
      </bottom>
      <diagonal/>
    </border>
    <border>
      <left/>
      <right/>
      <top/>
      <bottom style="thin">
        <color rgb="FF349697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17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Fill="0" applyBorder="0">
      <alignment vertical="center"/>
    </xf>
    <xf numFmtId="0" fontId="7" fillId="0" borderId="0" applyNumberFormat="0" applyFill="0" applyBorder="0" applyAlignment="0" applyProtection="0"/>
    <xf numFmtId="43" fontId="1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5" fillId="0" borderId="6" applyNumberFormat="0" applyFill="0" applyProtection="0"/>
    <xf numFmtId="0" fontId="16" fillId="0" borderId="0" applyNumberFormat="0" applyFill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>
      <alignment horizontal="left" vertical="center" indent="2"/>
    </xf>
    <xf numFmtId="0" fontId="23" fillId="0" borderId="0">
      <alignment vertical="center"/>
    </xf>
    <xf numFmtId="0" fontId="24" fillId="0" borderId="0">
      <alignment vertical="center"/>
    </xf>
    <xf numFmtId="0" fontId="25" fillId="4" borderId="0" applyNumberFormat="0" applyBorder="0" applyAlignment="0" applyProtection="0"/>
    <xf numFmtId="165" fontId="1" fillId="0" borderId="0" applyFont="0" applyFill="0" applyBorder="0" applyAlignment="0" applyProtection="0"/>
    <xf numFmtId="0" fontId="14" fillId="13" borderId="0" applyNumberFormat="0" applyFont="0" applyBorder="0" applyAlignment="0" applyProtection="0"/>
    <xf numFmtId="0" fontId="14" fillId="14" borderId="0" applyNumberFormat="0" applyFont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" fillId="0" borderId="0"/>
    <xf numFmtId="0" fontId="41" fillId="0" borderId="0" applyNumberFormat="0" applyFill="0" applyBorder="0" applyAlignment="0" applyProtection="0"/>
    <xf numFmtId="0" fontId="14" fillId="0" borderId="0"/>
    <xf numFmtId="0" fontId="41" fillId="4" borderId="0" applyNumberFormat="0" applyFont="0" applyBorder="0" applyAlignment="0" applyProtection="0"/>
    <xf numFmtId="0" fontId="41" fillId="16" borderId="13" applyNumberFormat="0" applyFont="0" applyAlignment="0" applyProtection="0"/>
    <xf numFmtId="165" fontId="41" fillId="0" borderId="0" applyFont="0" applyFill="0" applyBorder="0" applyAlignment="0" applyProtection="0"/>
    <xf numFmtId="172" fontId="14" fillId="0" borderId="0" applyFont="0" applyFill="0" applyBorder="0" applyAlignment="0" applyProtection="0"/>
    <xf numFmtId="43" fontId="46" fillId="0" borderId="0" applyFont="0" applyFill="0" applyBorder="0" applyAlignment="0" applyProtection="0"/>
    <xf numFmtId="3" fontId="47" fillId="0" borderId="0" applyFill="0" applyBorder="0" applyProtection="0">
      <alignment horizontal="left"/>
    </xf>
    <xf numFmtId="173" fontId="41" fillId="0" borderId="0" applyFont="0" applyFill="0" applyBorder="0" applyAlignment="0" applyProtection="0"/>
    <xf numFmtId="0" fontId="48" fillId="0" borderId="0" applyFill="0" applyBorder="0" applyProtection="0">
      <alignment horizontal="centerContinuous"/>
    </xf>
    <xf numFmtId="0" fontId="41" fillId="9" borderId="0" applyNumberFormat="0" applyFont="0" applyBorder="0" applyAlignment="0" applyProtection="0"/>
    <xf numFmtId="0" fontId="49" fillId="0" borderId="0" applyBorder="0" applyProtection="0">
      <alignment horizontal="left"/>
    </xf>
    <xf numFmtId="0" fontId="41" fillId="0" borderId="0" applyNumberFormat="0" applyFont="0" applyFill="0" applyBorder="0" applyProtection="0">
      <alignment horizontal="right" indent="1"/>
    </xf>
    <xf numFmtId="0" fontId="50" fillId="0" borderId="0" applyNumberFormat="0" applyFill="0" applyBorder="0" applyAlignment="0" applyProtection="0"/>
    <xf numFmtId="0" fontId="47" fillId="0" borderId="0" applyNumberFormat="0" applyFill="0" applyBorder="0" applyProtection="0">
      <alignment horizontal="left" indent="1"/>
    </xf>
    <xf numFmtId="3" fontId="51" fillId="18" borderId="0" applyBorder="0" applyProtection="0">
      <alignment horizontal="center" vertical="center"/>
    </xf>
    <xf numFmtId="0" fontId="52" fillId="0" borderId="18" applyFill="0" applyProtection="0">
      <alignment horizontal="centerContinuous" vertical="top"/>
    </xf>
    <xf numFmtId="0" fontId="53" fillId="0" borderId="19" applyNumberFormat="0" applyFill="0" applyProtection="0">
      <alignment horizontal="centerContinuous" vertical="top"/>
    </xf>
    <xf numFmtId="0" fontId="54" fillId="0" borderId="16" applyFill="0" applyProtection="0">
      <alignment horizontal="center"/>
    </xf>
    <xf numFmtId="0" fontId="54" fillId="0" borderId="20" applyNumberFormat="0" applyFill="0" applyProtection="0">
      <alignment horizontal="center"/>
    </xf>
    <xf numFmtId="0" fontId="55" fillId="0" borderId="0" applyNumberFormat="0" applyFill="0" applyBorder="0" applyAlignment="0" applyProtection="0">
      <alignment horizontal="left" indent="1"/>
    </xf>
    <xf numFmtId="0" fontId="56" fillId="0" borderId="0" applyNumberFormat="0" applyFill="0" applyBorder="0" applyProtection="0">
      <alignment horizontal="left" indent="1"/>
    </xf>
    <xf numFmtId="0" fontId="41" fillId="0" borderId="21" applyNumberFormat="0" applyFont="0" applyFill="0" applyAlignment="0" applyProtection="0"/>
    <xf numFmtId="3" fontId="57" fillId="0" borderId="0" applyFill="0" applyBorder="0" applyProtection="0">
      <alignment horizontal="right"/>
    </xf>
    <xf numFmtId="3" fontId="58" fillId="0" borderId="0" applyFill="0" applyBorder="0" applyProtection="0">
      <alignment horizontal="right"/>
    </xf>
    <xf numFmtId="0" fontId="59" fillId="19" borderId="0">
      <alignment vertical="center"/>
    </xf>
    <xf numFmtId="0" fontId="60" fillId="0" borderId="0"/>
    <xf numFmtId="0" fontId="61" fillId="0" borderId="0"/>
    <xf numFmtId="0" fontId="62" fillId="20" borderId="0" applyFont="0"/>
    <xf numFmtId="0" fontId="62" fillId="21" borderId="0" applyFont="0"/>
    <xf numFmtId="0" fontId="46" fillId="22" borderId="0" applyNumberFormat="0" applyBorder="0" applyAlignment="0" applyProtection="0"/>
    <xf numFmtId="0" fontId="1" fillId="22" borderId="0" applyNumberFormat="0" applyBorder="0" applyAlignment="0" applyProtection="0"/>
    <xf numFmtId="174" fontId="63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44" fontId="46" fillId="0" borderId="0" applyFont="0" applyFill="0" applyBorder="0" applyAlignment="0" applyProtection="0"/>
    <xf numFmtId="176" fontId="64" fillId="0" borderId="0"/>
    <xf numFmtId="2" fontId="14" fillId="0" borderId="0" applyFont="0" applyFill="0" applyBorder="0" applyAlignment="0" applyProtection="0"/>
    <xf numFmtId="177" fontId="37" fillId="0" borderId="0" applyFont="0" applyFill="0" applyBorder="0" applyProtection="0">
      <alignment horizontal="center"/>
    </xf>
    <xf numFmtId="0" fontId="65" fillId="0" borderId="22"/>
    <xf numFmtId="0" fontId="66" fillId="0" borderId="0" applyNumberFormat="0" applyFill="0" applyBorder="0" applyAlignment="0" applyProtection="0">
      <alignment vertical="top"/>
      <protection locked="0"/>
    </xf>
    <xf numFmtId="2" fontId="67" fillId="0" borderId="0">
      <alignment vertical="center"/>
    </xf>
    <xf numFmtId="15" fontId="68" fillId="0" borderId="0" applyFill="0" applyBorder="0">
      <alignment horizontal="right"/>
    </xf>
    <xf numFmtId="0" fontId="69" fillId="0" borderId="0" applyNumberFormat="0"/>
    <xf numFmtId="178" fontId="70" fillId="0" borderId="23" applyBorder="0" applyAlignment="0">
      <protection locked="0"/>
    </xf>
    <xf numFmtId="0" fontId="70" fillId="0" borderId="24" applyNumberFormat="0" applyBorder="0" applyAlignment="0">
      <protection hidden="1"/>
    </xf>
    <xf numFmtId="9" fontId="46" fillId="0" borderId="0" applyFont="0" applyFill="0" applyBorder="0" applyAlignment="0" applyProtection="0"/>
    <xf numFmtId="179" fontId="71" fillId="23" borderId="25">
      <alignment horizontal="left" indent="2"/>
    </xf>
    <xf numFmtId="0" fontId="65" fillId="0" borderId="0"/>
    <xf numFmtId="0" fontId="72" fillId="24" borderId="0">
      <alignment horizontal="centerContinuous"/>
    </xf>
    <xf numFmtId="0" fontId="5" fillId="25" borderId="0" applyNumberFormat="0" applyBorder="0" applyAlignment="0" applyProtection="0">
      <alignment horizontal="right" indent="1"/>
    </xf>
    <xf numFmtId="0" fontId="14" fillId="0" borderId="0">
      <alignment wrapText="1"/>
    </xf>
    <xf numFmtId="165" fontId="59" fillId="0" borderId="0" applyFont="0" applyFill="0" applyBorder="0" applyAlignment="0" applyProtection="0"/>
    <xf numFmtId="0" fontId="90" fillId="0" borderId="0"/>
    <xf numFmtId="183" fontId="69" fillId="0" borderId="69">
      <alignment horizontal="center" vertical="center"/>
      <protection locked="0"/>
    </xf>
    <xf numFmtId="0" fontId="69" fillId="0" borderId="69">
      <alignment vertical="center"/>
      <protection locked="0"/>
    </xf>
    <xf numFmtId="183" fontId="69" fillId="0" borderId="69">
      <alignment horizontal="right" vertical="center"/>
      <protection locked="0"/>
    </xf>
    <xf numFmtId="183" fontId="69" fillId="0" borderId="0" applyFill="0" applyBorder="0">
      <alignment horizontal="right" vertical="center"/>
    </xf>
    <xf numFmtId="0" fontId="104" fillId="0" borderId="0" applyFill="0" applyBorder="0">
      <alignment horizontal="left" vertical="center"/>
    </xf>
    <xf numFmtId="0" fontId="105" fillId="0" borderId="0" applyNumberFormat="0" applyFill="0" applyBorder="0" applyAlignment="0" applyProtection="0"/>
    <xf numFmtId="0" fontId="14" fillId="0" borderId="0"/>
    <xf numFmtId="18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4" fillId="0" borderId="0"/>
    <xf numFmtId="0" fontId="122" fillId="0" borderId="0"/>
    <xf numFmtId="0" fontId="1" fillId="0" borderId="0"/>
    <xf numFmtId="0" fontId="1" fillId="0" borderId="0"/>
    <xf numFmtId="0" fontId="1" fillId="0" borderId="0"/>
    <xf numFmtId="0" fontId="59" fillId="19" borderId="0">
      <alignment vertical="center"/>
    </xf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1" fillId="0" borderId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8" fontId="14" fillId="0" borderId="0" applyFont="0" applyFill="0" applyBorder="0" applyAlignment="0" applyProtection="0"/>
    <xf numFmtId="188" fontId="14" fillId="0" borderId="0" applyFont="0" applyFill="0" applyBorder="0" applyAlignment="0" applyProtection="0"/>
    <xf numFmtId="0" fontId="14" fillId="13" borderId="0" applyNumberFormat="0" applyFont="0" applyBorder="0" applyAlignment="0" applyProtection="0"/>
    <xf numFmtId="0" fontId="1" fillId="0" borderId="0"/>
    <xf numFmtId="0" fontId="124" fillId="0" borderId="0"/>
    <xf numFmtId="0" fontId="124" fillId="0" borderId="0"/>
    <xf numFmtId="0" fontId="123" fillId="0" borderId="0"/>
    <xf numFmtId="9" fontId="1" fillId="0" borderId="0" applyFont="0" applyFill="0" applyBorder="0" applyAlignment="0" applyProtection="0"/>
    <xf numFmtId="0" fontId="14" fillId="14" borderId="0" applyNumberFormat="0" applyFont="0" applyBorder="0" applyAlignment="0" applyProtection="0"/>
    <xf numFmtId="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4" fillId="0" borderId="0"/>
    <xf numFmtId="200" fontId="1" fillId="0" borderId="0" applyFont="0" applyFill="0" applyBorder="0" applyAlignment="0" applyProtection="0"/>
    <xf numFmtId="0" fontId="169" fillId="0" borderId="0" applyNumberFormat="0" applyFill="0" applyBorder="0" applyAlignment="0" applyProtection="0"/>
  </cellStyleXfs>
  <cellXfs count="884">
    <xf numFmtId="0" fontId="0" fillId="0" borderId="0" xfId="0"/>
    <xf numFmtId="0" fontId="6" fillId="0" borderId="0" xfId="5">
      <alignment vertical="center"/>
    </xf>
    <xf numFmtId="0" fontId="8" fillId="0" borderId="2" xfId="6" applyFont="1" applyBorder="1"/>
    <xf numFmtId="0" fontId="6" fillId="0" borderId="2" xfId="5" applyBorder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3" fillId="4" borderId="3" xfId="5" applyFont="1" applyFill="1" applyBorder="1" applyAlignment="1">
      <alignment horizontal="center" vertical="center"/>
    </xf>
    <xf numFmtId="0" fontId="6" fillId="0" borderId="4" xfId="5" applyBorder="1" applyAlignment="1">
      <alignment horizontal="center" vertical="center"/>
    </xf>
    <xf numFmtId="164" fontId="6" fillId="0" borderId="4" xfId="5" applyNumberFormat="1" applyBorder="1" applyAlignment="1">
      <alignment horizontal="center" vertical="center"/>
    </xf>
    <xf numFmtId="164" fontId="11" fillId="0" borderId="4" xfId="5" applyNumberFormat="1" applyFont="1" applyBorder="1" applyAlignment="1">
      <alignment horizontal="center" vertical="center"/>
    </xf>
    <xf numFmtId="0" fontId="6" fillId="0" borderId="0" xfId="5" applyBorder="1" applyAlignment="1">
      <alignment horizontal="center" vertical="center"/>
    </xf>
    <xf numFmtId="164" fontId="6" fillId="0" borderId="0" xfId="5" applyNumberFormat="1" applyBorder="1" applyAlignment="1">
      <alignment horizontal="center" vertical="center"/>
    </xf>
    <xf numFmtId="0" fontId="11" fillId="0" borderId="0" xfId="5" applyFont="1" applyBorder="1" applyAlignment="1">
      <alignment horizontal="center" vertical="center"/>
    </xf>
    <xf numFmtId="164" fontId="11" fillId="0" borderId="0" xfId="5" applyNumberFormat="1" applyFont="1" applyBorder="1" applyAlignment="1">
      <alignment horizontal="center" vertical="center"/>
    </xf>
    <xf numFmtId="0" fontId="3" fillId="5" borderId="3" xfId="5" applyFont="1" applyFill="1" applyBorder="1" applyAlignment="1">
      <alignment horizontal="center" vertical="center"/>
    </xf>
    <xf numFmtId="0" fontId="6" fillId="0" borderId="4" xfId="5" applyNumberFormat="1" applyBorder="1" applyAlignment="1">
      <alignment horizontal="center" vertical="center"/>
    </xf>
    <xf numFmtId="4" fontId="6" fillId="0" borderId="4" xfId="5" applyNumberFormat="1" applyBorder="1" applyAlignment="1">
      <alignment horizontal="center" vertical="center"/>
    </xf>
    <xf numFmtId="10" fontId="6" fillId="0" borderId="4" xfId="5" applyNumberFormat="1" applyBorder="1" applyAlignment="1">
      <alignment horizontal="center" vertical="center"/>
    </xf>
    <xf numFmtId="0" fontId="6" fillId="0" borderId="0" xfId="5" applyAlignment="1">
      <alignment horizontal="left" vertical="center" indent="1"/>
    </xf>
    <xf numFmtId="4" fontId="11" fillId="0" borderId="4" xfId="5" applyNumberFormat="1" applyFont="1" applyBorder="1" applyAlignment="1">
      <alignment horizontal="center" vertical="center"/>
    </xf>
    <xf numFmtId="0" fontId="12" fillId="0" borderId="0" xfId="0" applyFont="1"/>
    <xf numFmtId="9" fontId="11" fillId="0" borderId="0" xfId="5" applyNumberFormat="1" applyFont="1" applyBorder="1" applyAlignment="1">
      <alignment horizontal="center" vertical="center"/>
    </xf>
    <xf numFmtId="0" fontId="3" fillId="6" borderId="5" xfId="5" applyFont="1" applyFill="1" applyBorder="1" applyAlignment="1">
      <alignment horizontal="center" vertical="center"/>
    </xf>
    <xf numFmtId="0" fontId="3" fillId="6" borderId="3" xfId="5" applyFont="1" applyFill="1" applyBorder="1" applyAlignment="1">
      <alignment horizontal="center" vertical="center"/>
    </xf>
    <xf numFmtId="0" fontId="3" fillId="7" borderId="3" xfId="5" applyFont="1" applyFill="1" applyBorder="1" applyAlignment="1">
      <alignment horizontal="center" vertical="center"/>
    </xf>
    <xf numFmtId="0" fontId="26" fillId="0" borderId="0" xfId="0" applyFont="1"/>
    <xf numFmtId="0" fontId="24" fillId="0" borderId="0" xfId="18" applyFont="1">
      <alignment vertical="center"/>
    </xf>
    <xf numFmtId="0" fontId="24" fillId="0" borderId="0" xfId="18" applyFont="1" applyBorder="1">
      <alignment vertical="center"/>
    </xf>
    <xf numFmtId="0" fontId="27" fillId="0" borderId="0" xfId="0" applyFont="1" applyAlignment="1">
      <alignment vertical="center"/>
    </xf>
    <xf numFmtId="0" fontId="28" fillId="0" borderId="4" xfId="5" applyFont="1" applyBorder="1" applyAlignment="1">
      <alignment horizontal="center" vertical="center"/>
    </xf>
    <xf numFmtId="164" fontId="28" fillId="0" borderId="4" xfId="5" applyNumberFormat="1" applyFont="1" applyBorder="1" applyAlignment="1">
      <alignment horizontal="center" vertical="center"/>
    </xf>
    <xf numFmtId="4" fontId="28" fillId="0" borderId="4" xfId="5" applyNumberFormat="1" applyFont="1" applyBorder="1" applyAlignment="1">
      <alignment horizontal="center" vertical="center"/>
    </xf>
    <xf numFmtId="0" fontId="28" fillId="0" borderId="0" xfId="5" applyFont="1" applyBorder="1" applyAlignment="1">
      <alignment horizontal="center" vertical="center"/>
    </xf>
    <xf numFmtId="164" fontId="28" fillId="0" borderId="0" xfId="5" applyNumberFormat="1" applyFont="1" applyBorder="1" applyAlignment="1">
      <alignment horizontal="center" vertical="center"/>
    </xf>
    <xf numFmtId="4" fontId="28" fillId="0" borderId="0" xfId="5" applyNumberFormat="1" applyFont="1" applyBorder="1" applyAlignment="1">
      <alignment horizontal="center" vertical="center"/>
    </xf>
    <xf numFmtId="0" fontId="3" fillId="9" borderId="3" xfId="5" applyFont="1" applyFill="1" applyBorder="1" applyAlignment="1">
      <alignment horizontal="center" vertical="center"/>
    </xf>
    <xf numFmtId="0" fontId="28" fillId="0" borderId="4" xfId="5" applyNumberFormat="1" applyFont="1" applyBorder="1" applyAlignment="1">
      <alignment horizontal="center" vertical="center"/>
    </xf>
    <xf numFmtId="0" fontId="3" fillId="10" borderId="3" xfId="5" applyFont="1" applyFill="1" applyBorder="1" applyAlignment="1">
      <alignment horizontal="center" vertical="center"/>
    </xf>
    <xf numFmtId="0" fontId="3" fillId="9" borderId="3" xfId="5" applyFont="1" applyFill="1" applyBorder="1" applyAlignment="1">
      <alignment horizontal="center" vertical="center" wrapText="1"/>
    </xf>
    <xf numFmtId="0" fontId="3" fillId="7" borderId="3" xfId="5" applyFont="1" applyFill="1" applyBorder="1" applyAlignment="1">
      <alignment horizontal="center" vertical="center" wrapText="1"/>
    </xf>
    <xf numFmtId="10" fontId="11" fillId="0" borderId="4" xfId="5" applyNumberFormat="1" applyFont="1" applyBorder="1" applyAlignment="1">
      <alignment horizontal="center" vertical="center"/>
    </xf>
    <xf numFmtId="15" fontId="6" fillId="0" borderId="4" xfId="5" applyNumberFormat="1" applyBorder="1" applyAlignment="1">
      <alignment horizontal="center" vertical="center"/>
    </xf>
    <xf numFmtId="0" fontId="11" fillId="0" borderId="4" xfId="5" applyNumberFormat="1" applyFont="1" applyBorder="1" applyAlignment="1">
      <alignment horizontal="center" vertical="center"/>
    </xf>
    <xf numFmtId="0" fontId="3" fillId="7" borderId="3" xfId="5" applyFont="1" applyFill="1" applyBorder="1" applyAlignment="1">
      <alignment horizontal="left" vertical="center"/>
    </xf>
    <xf numFmtId="0" fontId="3" fillId="12" borderId="3" xfId="5" applyFont="1" applyFill="1" applyBorder="1" applyAlignment="1">
      <alignment horizontal="center" vertical="center"/>
    </xf>
    <xf numFmtId="164" fontId="6" fillId="0" borderId="4" xfId="5" applyNumberFormat="1" applyBorder="1" applyAlignment="1">
      <alignment horizontal="left" vertical="center"/>
    </xf>
    <xf numFmtId="0" fontId="6" fillId="0" borderId="4" xfId="5" quotePrefix="1" applyNumberFormat="1" applyBorder="1" applyAlignment="1">
      <alignment horizontal="center" vertical="center"/>
    </xf>
    <xf numFmtId="0" fontId="31" fillId="9" borderId="4" xfId="5" applyFont="1" applyFill="1" applyBorder="1" applyAlignment="1">
      <alignment horizontal="center" vertical="center" wrapText="1"/>
    </xf>
    <xf numFmtId="0" fontId="31" fillId="9" borderId="7" xfId="5" applyFont="1" applyFill="1" applyBorder="1" applyAlignment="1">
      <alignment horizontal="center" vertical="center" wrapText="1"/>
    </xf>
    <xf numFmtId="0" fontId="32" fillId="0" borderId="0" xfId="5" applyFont="1" applyBorder="1" applyAlignment="1">
      <alignment horizontal="center" vertical="center" wrapText="1"/>
    </xf>
    <xf numFmtId="0" fontId="33" fillId="0" borderId="8" xfId="5" applyNumberFormat="1" applyFont="1" applyBorder="1" applyAlignment="1">
      <alignment horizontal="left" vertical="center" wrapText="1"/>
    </xf>
    <xf numFmtId="164" fontId="33" fillId="0" borderId="0" xfId="5" applyNumberFormat="1" applyFont="1" applyBorder="1" applyAlignment="1">
      <alignment horizontal="left" vertical="center" wrapText="1"/>
    </xf>
    <xf numFmtId="0" fontId="28" fillId="0" borderId="0" xfId="5" applyNumberFormat="1" applyFont="1" applyBorder="1" applyAlignment="1">
      <alignment horizontal="center" vertical="center"/>
    </xf>
    <xf numFmtId="14" fontId="6" fillId="0" borderId="4" xfId="5" applyNumberFormat="1" applyBorder="1" applyAlignment="1">
      <alignment horizontal="center" vertical="center"/>
    </xf>
    <xf numFmtId="10" fontId="3" fillId="12" borderId="3" xfId="1" applyNumberFormat="1" applyFont="1" applyFill="1" applyBorder="1" applyAlignment="1">
      <alignment horizontal="center" vertical="center"/>
    </xf>
    <xf numFmtId="165" fontId="6" fillId="0" borderId="4" xfId="20" applyFont="1" applyBorder="1" applyAlignment="1">
      <alignment horizontal="center" vertical="center"/>
    </xf>
    <xf numFmtId="166" fontId="6" fillId="0" borderId="4" xfId="5" applyNumberFormat="1" applyBorder="1" applyAlignment="1">
      <alignment horizontal="center" vertical="center"/>
    </xf>
    <xf numFmtId="167" fontId="6" fillId="0" borderId="4" xfId="5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13" borderId="9" xfId="21" applyBorder="1" applyAlignment="1" applyProtection="1">
      <alignment horizontal="center"/>
      <protection locked="0"/>
    </xf>
    <xf numFmtId="0" fontId="34" fillId="13" borderId="9" xfId="21" applyFont="1" applyBorder="1" applyAlignment="1" applyProtection="1">
      <alignment horizontal="center"/>
      <protection locked="0"/>
    </xf>
    <xf numFmtId="168" fontId="35" fillId="14" borderId="9" xfId="22" applyNumberFormat="1" applyFont="1" applyBorder="1" applyProtection="1">
      <protection locked="0"/>
    </xf>
    <xf numFmtId="0" fontId="36" fillId="14" borderId="9" xfId="22" applyFont="1" applyBorder="1" applyAlignment="1" applyProtection="1">
      <alignment horizontal="center"/>
      <protection locked="0"/>
    </xf>
    <xf numFmtId="169" fontId="35" fillId="14" borderId="9" xfId="22" applyNumberFormat="1" applyFont="1" applyBorder="1" applyProtection="1">
      <protection locked="0"/>
    </xf>
    <xf numFmtId="15" fontId="35" fillId="14" borderId="9" xfId="22" applyNumberFormat="1" applyFont="1" applyBorder="1" applyProtection="1">
      <protection locked="0"/>
    </xf>
    <xf numFmtId="170" fontId="35" fillId="14" borderId="9" xfId="22" applyNumberFormat="1" applyFont="1" applyBorder="1" applyProtection="1">
      <protection locked="0"/>
    </xf>
    <xf numFmtId="15" fontId="36" fillId="14" borderId="9" xfId="22" applyNumberFormat="1" applyFont="1" applyBorder="1" applyAlignment="1" applyProtection="1">
      <alignment horizontal="center"/>
      <protection locked="0"/>
    </xf>
    <xf numFmtId="0" fontId="35" fillId="14" borderId="9" xfId="22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37" fillId="13" borderId="9" xfId="21" applyFont="1" applyBorder="1" applyAlignment="1" applyProtection="1">
      <alignment horizontal="right"/>
      <protection locked="0"/>
    </xf>
    <xf numFmtId="171" fontId="36" fillId="14" borderId="9" xfId="22" applyNumberFormat="1" applyFont="1" applyBorder="1" applyAlignment="1" applyProtection="1">
      <alignment horizontal="center"/>
      <protection locked="0"/>
    </xf>
    <xf numFmtId="0" fontId="38" fillId="0" borderId="10" xfId="0" applyFont="1" applyBorder="1" applyProtection="1">
      <protection locked="0"/>
    </xf>
    <xf numFmtId="0" fontId="0" fillId="0" borderId="10" xfId="0" applyBorder="1" applyProtection="1">
      <protection locked="0"/>
    </xf>
    <xf numFmtId="0" fontId="37" fillId="13" borderId="9" xfId="2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14" fillId="14" borderId="9" xfId="22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5" fontId="36" fillId="0" borderId="0" xfId="22" applyNumberFormat="1" applyFont="1" applyFill="1" applyBorder="1" applyAlignment="1" applyProtection="1">
      <alignment horizontal="center"/>
      <protection locked="0"/>
    </xf>
    <xf numFmtId="0" fontId="14" fillId="0" borderId="0" xfId="22" applyFont="1" applyFill="1" applyBorder="1" applyAlignment="1" applyProtection="1">
      <alignment horizontal="center"/>
      <protection locked="0"/>
    </xf>
    <xf numFmtId="0" fontId="35" fillId="0" borderId="0" xfId="22" applyFont="1" applyFill="1" applyBorder="1" applyAlignment="1" applyProtection="1">
      <alignment horizontal="center"/>
      <protection locked="0"/>
    </xf>
    <xf numFmtId="0" fontId="14" fillId="13" borderId="9" xfId="21" applyBorder="1" applyProtection="1">
      <protection locked="0"/>
    </xf>
    <xf numFmtId="15" fontId="36" fillId="14" borderId="9" xfId="22" applyNumberFormat="1" applyFont="1" applyBorder="1" applyProtection="1">
      <protection locked="0"/>
    </xf>
    <xf numFmtId="0" fontId="35" fillId="14" borderId="9" xfId="22" applyFont="1" applyBorder="1" applyProtection="1">
      <protection locked="0"/>
    </xf>
    <xf numFmtId="0" fontId="39" fillId="0" borderId="0" xfId="0" applyFont="1"/>
    <xf numFmtId="0" fontId="9" fillId="0" borderId="0" xfId="25" applyFont="1"/>
    <xf numFmtId="0" fontId="1" fillId="0" borderId="0" xfId="25"/>
    <xf numFmtId="0" fontId="40" fillId="0" borderId="0" xfId="25" applyFont="1" applyAlignment="1">
      <alignment vertical="center"/>
    </xf>
    <xf numFmtId="0" fontId="10" fillId="0" borderId="0" xfId="25" applyFont="1" applyAlignment="1">
      <alignment vertical="center"/>
    </xf>
    <xf numFmtId="0" fontId="42" fillId="15" borderId="11" xfId="26" applyFont="1" applyFill="1" applyBorder="1" applyAlignment="1">
      <alignment horizontal="center" vertical="center" wrapText="1"/>
    </xf>
    <xf numFmtId="0" fontId="43" fillId="0" borderId="0" xfId="27" applyFont="1"/>
    <xf numFmtId="0" fontId="44" fillId="0" borderId="11" xfId="26" applyFont="1" applyBorder="1" applyAlignment="1">
      <alignment horizontal="center"/>
    </xf>
    <xf numFmtId="0" fontId="44" fillId="0" borderId="11" xfId="26" applyFont="1" applyBorder="1" applyAlignment="1">
      <alignment horizontal="left"/>
    </xf>
    <xf numFmtId="167" fontId="44" fillId="0" borderId="11" xfId="26" applyNumberFormat="1" applyFont="1" applyBorder="1" applyAlignment="1">
      <alignment horizontal="center"/>
    </xf>
    <xf numFmtId="0" fontId="45" fillId="15" borderId="12" xfId="28" applyFont="1" applyFill="1" applyBorder="1" applyAlignment="1">
      <alignment horizontal="left" vertical="center"/>
    </xf>
    <xf numFmtId="167" fontId="0" fillId="17" borderId="14" xfId="29" applyNumberFormat="1" applyFont="1" applyFill="1" applyBorder="1" applyAlignment="1">
      <alignment vertical="center"/>
    </xf>
    <xf numFmtId="0" fontId="45" fillId="15" borderId="0" xfId="28" applyFont="1" applyFill="1" applyBorder="1" applyAlignment="1">
      <alignment horizontal="left" vertical="center"/>
    </xf>
    <xf numFmtId="167" fontId="0" fillId="17" borderId="15" xfId="29" applyNumberFormat="1" applyFont="1" applyFill="1" applyBorder="1" applyAlignment="1">
      <alignment vertical="center"/>
    </xf>
    <xf numFmtId="0" fontId="0" fillId="17" borderId="15" xfId="29" applyFont="1" applyFill="1" applyBorder="1" applyAlignment="1">
      <alignment vertical="center"/>
    </xf>
    <xf numFmtId="167" fontId="0" fillId="17" borderId="15" xfId="30" applyNumberFormat="1" applyFont="1" applyFill="1" applyBorder="1" applyAlignment="1">
      <alignment vertical="center"/>
    </xf>
    <xf numFmtId="0" fontId="45" fillId="15" borderId="16" xfId="28" applyFont="1" applyFill="1" applyBorder="1" applyAlignment="1">
      <alignment horizontal="left" vertical="center"/>
    </xf>
    <xf numFmtId="167" fontId="0" fillId="17" borderId="17" xfId="29" applyNumberFormat="1" applyFont="1" applyFill="1" applyBorder="1" applyAlignment="1">
      <alignment vertical="center"/>
    </xf>
    <xf numFmtId="0" fontId="59" fillId="19" borderId="0" xfId="51">
      <alignment vertical="center"/>
    </xf>
    <xf numFmtId="0" fontId="73" fillId="26" borderId="26" xfId="23" applyNumberFormat="1" applyFont="1" applyFill="1" applyBorder="1" applyAlignment="1">
      <alignment horizontal="center"/>
    </xf>
    <xf numFmtId="0" fontId="73" fillId="26" borderId="27" xfId="23" applyNumberFormat="1" applyFont="1" applyFill="1" applyBorder="1" applyAlignment="1">
      <alignment horizontal="center"/>
    </xf>
    <xf numFmtId="0" fontId="73" fillId="26" borderId="28" xfId="23" applyNumberFormat="1" applyFont="1" applyFill="1" applyBorder="1" applyAlignment="1"/>
    <xf numFmtId="15" fontId="74" fillId="27" borderId="26" xfId="23" applyNumberFormat="1" applyFont="1" applyFill="1" applyBorder="1" applyAlignment="1">
      <alignment horizontal="center"/>
    </xf>
    <xf numFmtId="0" fontId="74" fillId="27" borderId="27" xfId="23" applyNumberFormat="1" applyFont="1" applyFill="1" applyBorder="1" applyAlignment="1"/>
    <xf numFmtId="0" fontId="74" fillId="27" borderId="27" xfId="23" applyNumberFormat="1" applyFont="1" applyFill="1" applyBorder="1" applyAlignment="1">
      <alignment horizontal="center"/>
    </xf>
    <xf numFmtId="9" fontId="74" fillId="27" borderId="28" xfId="23" applyNumberFormat="1" applyFont="1" applyFill="1" applyBorder="1" applyAlignment="1">
      <alignment horizontal="center"/>
    </xf>
    <xf numFmtId="15" fontId="74" fillId="0" borderId="26" xfId="23" applyNumberFormat="1" applyFont="1" applyBorder="1" applyAlignment="1">
      <alignment horizontal="center"/>
    </xf>
    <xf numFmtId="0" fontId="74" fillId="0" borderId="27" xfId="23" applyNumberFormat="1" applyFont="1" applyBorder="1" applyAlignment="1"/>
    <xf numFmtId="0" fontId="74" fillId="0" borderId="27" xfId="23" applyNumberFormat="1" applyFont="1" applyBorder="1" applyAlignment="1">
      <alignment horizontal="center"/>
    </xf>
    <xf numFmtId="9" fontId="74" fillId="0" borderId="28" xfId="23" applyNumberFormat="1" applyFont="1" applyBorder="1" applyAlignment="1">
      <alignment horizontal="center"/>
    </xf>
    <xf numFmtId="174" fontId="73" fillId="28" borderId="0" xfId="72" applyNumberFormat="1" applyFont="1" applyFill="1" applyBorder="1" applyAlignment="1">
      <alignment vertical="center" wrapText="1"/>
    </xf>
    <xf numFmtId="180" fontId="74" fillId="29" borderId="0" xfId="72" applyNumberFormat="1" applyFont="1" applyFill="1" applyBorder="1" applyAlignment="1">
      <alignment horizontal="center" vertical="center"/>
    </xf>
    <xf numFmtId="9" fontId="74" fillId="30" borderId="0" xfId="72" applyNumberFormat="1" applyFont="1" applyFill="1" applyBorder="1" applyAlignment="1">
      <alignment horizontal="center" vertical="center"/>
    </xf>
    <xf numFmtId="15" fontId="74" fillId="27" borderId="29" xfId="23" applyNumberFormat="1" applyFont="1" applyFill="1" applyBorder="1" applyAlignment="1">
      <alignment horizontal="center"/>
    </xf>
    <xf numFmtId="0" fontId="74" fillId="27" borderId="30" xfId="23" applyNumberFormat="1" applyFont="1" applyFill="1" applyBorder="1" applyAlignment="1"/>
    <xf numFmtId="0" fontId="74" fillId="27" borderId="30" xfId="23" applyNumberFormat="1" applyFont="1" applyFill="1" applyBorder="1" applyAlignment="1">
      <alignment horizontal="center"/>
    </xf>
    <xf numFmtId="9" fontId="74" fillId="27" borderId="31" xfId="23" applyNumberFormat="1" applyFont="1" applyFill="1" applyBorder="1" applyAlignment="1">
      <alignment horizontal="center"/>
    </xf>
    <xf numFmtId="0" fontId="26" fillId="31" borderId="0" xfId="51" applyFont="1" applyFill="1" applyAlignment="1"/>
    <xf numFmtId="0" fontId="59" fillId="31" borderId="0" xfId="51" applyFill="1" applyAlignment="1"/>
    <xf numFmtId="0" fontId="27" fillId="31" borderId="0" xfId="51" applyFont="1" applyFill="1" applyAlignment="1">
      <alignment vertical="center"/>
    </xf>
    <xf numFmtId="0" fontId="75" fillId="0" borderId="0" xfId="23" applyFont="1" applyFill="1" applyBorder="1" applyAlignment="1">
      <alignment horizontal="left" vertical="center" indent="3"/>
    </xf>
    <xf numFmtId="0" fontId="76" fillId="0" borderId="0" xfId="23" applyFont="1" applyFill="1" applyBorder="1" applyAlignment="1">
      <alignment horizontal="center" vertical="center"/>
    </xf>
    <xf numFmtId="0" fontId="77" fillId="0" borderId="0" xfId="23" applyFont="1"/>
    <xf numFmtId="0" fontId="78" fillId="0" borderId="32" xfId="23" applyFont="1" applyFill="1" applyBorder="1" applyAlignment="1">
      <alignment horizontal="center"/>
    </xf>
    <xf numFmtId="0" fontId="79" fillId="4" borderId="0" xfId="23" applyFont="1" applyFill="1" applyBorder="1" applyAlignment="1">
      <alignment horizontal="center" vertical="center"/>
    </xf>
    <xf numFmtId="0" fontId="80" fillId="19" borderId="0" xfId="51" applyFont="1" applyBorder="1" applyAlignment="1">
      <alignment horizontal="center" vertical="center"/>
    </xf>
    <xf numFmtId="0" fontId="80" fillId="19" borderId="0" xfId="51" applyFont="1" applyBorder="1" applyAlignment="1">
      <alignment horizontal="left" vertical="center" indent="2"/>
    </xf>
    <xf numFmtId="0" fontId="80" fillId="31" borderId="0" xfId="51" applyFont="1" applyFill="1" applyBorder="1" applyAlignment="1">
      <alignment horizontal="center" vertical="center"/>
    </xf>
    <xf numFmtId="0" fontId="80" fillId="31" borderId="0" xfId="51" applyFont="1" applyFill="1" applyBorder="1" applyAlignment="1">
      <alignment horizontal="left" vertical="center" indent="2"/>
    </xf>
    <xf numFmtId="0" fontId="77" fillId="0" borderId="0" xfId="23" applyFont="1" applyAlignment="1">
      <alignment horizontal="center"/>
    </xf>
    <xf numFmtId="0" fontId="81" fillId="0" borderId="0" xfId="23" applyFont="1"/>
    <xf numFmtId="0" fontId="79" fillId="32" borderId="0" xfId="51" applyFont="1" applyFill="1" applyBorder="1" applyAlignment="1">
      <alignment horizontal="center" vertical="center"/>
    </xf>
    <xf numFmtId="0" fontId="80" fillId="19" borderId="33" xfId="51" applyNumberFormat="1" applyFont="1" applyBorder="1" applyAlignment="1">
      <alignment horizontal="center" vertical="center"/>
    </xf>
    <xf numFmtId="0" fontId="80" fillId="31" borderId="0" xfId="51" applyNumberFormat="1" applyFont="1" applyFill="1" applyBorder="1" applyAlignment="1">
      <alignment horizontal="center" vertical="center"/>
    </xf>
    <xf numFmtId="0" fontId="82" fillId="0" borderId="34" xfId="56" applyFont="1" applyFill="1" applyBorder="1" applyAlignment="1">
      <alignment horizontal="center" vertical="center"/>
    </xf>
    <xf numFmtId="0" fontId="80" fillId="19" borderId="0" xfId="51" applyNumberFormat="1" applyFont="1" applyBorder="1" applyAlignment="1">
      <alignment horizontal="center" vertical="center"/>
    </xf>
    <xf numFmtId="0" fontId="83" fillId="19" borderId="0" xfId="51" applyNumberFormat="1" applyFont="1" applyBorder="1" applyAlignment="1">
      <alignment horizontal="center" vertical="center"/>
    </xf>
    <xf numFmtId="0" fontId="83" fillId="31" borderId="0" xfId="51" applyNumberFormat="1" applyFont="1" applyFill="1" applyBorder="1" applyAlignment="1">
      <alignment horizontal="center" vertical="center"/>
    </xf>
    <xf numFmtId="0" fontId="83" fillId="19" borderId="35" xfId="51" applyNumberFormat="1" applyFont="1" applyBorder="1" applyAlignment="1">
      <alignment horizontal="center" vertical="center"/>
    </xf>
    <xf numFmtId="0" fontId="80" fillId="19" borderId="35" xfId="51" applyNumberFormat="1" applyFont="1" applyBorder="1" applyAlignment="1">
      <alignment horizontal="center" vertical="center"/>
    </xf>
    <xf numFmtId="0" fontId="79" fillId="4" borderId="36" xfId="29" applyFont="1" applyFill="1" applyBorder="1" applyAlignment="1">
      <alignment horizontal="center" vertical="center"/>
    </xf>
    <xf numFmtId="0" fontId="79" fillId="4" borderId="13" xfId="29" applyFont="1" applyFill="1" applyBorder="1" applyAlignment="1">
      <alignment horizontal="center" vertical="center"/>
    </xf>
    <xf numFmtId="0" fontId="79" fillId="4" borderId="12" xfId="28" applyFont="1" applyBorder="1" applyAlignment="1">
      <alignment horizontal="center" vertical="center"/>
    </xf>
    <xf numFmtId="0" fontId="79" fillId="4" borderId="37" xfId="28" applyFont="1" applyBorder="1" applyAlignment="1">
      <alignment horizontal="center" vertical="center"/>
    </xf>
    <xf numFmtId="0" fontId="84" fillId="4" borderId="36" xfId="29" applyFont="1" applyFill="1" applyBorder="1" applyAlignment="1">
      <alignment horizontal="center" vertical="center"/>
    </xf>
    <xf numFmtId="0" fontId="84" fillId="4" borderId="13" xfId="29" applyFont="1" applyFill="1" applyBorder="1" applyAlignment="1">
      <alignment horizontal="center" vertical="center"/>
    </xf>
    <xf numFmtId="0" fontId="23" fillId="33" borderId="13" xfId="29" applyFont="1" applyFill="1" applyBorder="1" applyAlignment="1">
      <alignment horizontal="center" vertical="center"/>
    </xf>
    <xf numFmtId="0" fontId="23" fillId="17" borderId="13" xfId="29" applyFont="1" applyFill="1" applyBorder="1" applyAlignment="1">
      <alignment horizontal="center" vertical="center"/>
    </xf>
    <xf numFmtId="2" fontId="84" fillId="4" borderId="13" xfId="29" applyNumberFormat="1" applyFont="1" applyFill="1" applyBorder="1" applyAlignment="1">
      <alignment horizontal="center" vertical="center"/>
    </xf>
    <xf numFmtId="0" fontId="23" fillId="0" borderId="38" xfId="29" applyFont="1" applyFill="1" applyBorder="1" applyAlignment="1">
      <alignment horizontal="center" vertical="center"/>
    </xf>
    <xf numFmtId="0" fontId="85" fillId="4" borderId="12" xfId="28" applyFont="1" applyBorder="1" applyAlignment="1">
      <alignment horizontal="center" vertical="center"/>
    </xf>
    <xf numFmtId="0" fontId="23" fillId="17" borderId="13" xfId="29" applyFont="1" applyFill="1" applyAlignment="1">
      <alignment horizontal="center" vertical="center"/>
    </xf>
    <xf numFmtId="2" fontId="23" fillId="33" borderId="13" xfId="29" applyNumberFormat="1" applyFont="1" applyFill="1" applyAlignment="1">
      <alignment horizontal="center" vertical="center"/>
    </xf>
    <xf numFmtId="0" fontId="84" fillId="4" borderId="39" xfId="29" applyFont="1" applyFill="1" applyBorder="1" applyAlignment="1">
      <alignment horizontal="center" vertical="center"/>
    </xf>
    <xf numFmtId="0" fontId="84" fillId="4" borderId="40" xfId="29" applyFont="1" applyFill="1" applyBorder="1" applyAlignment="1">
      <alignment horizontal="center" vertical="center"/>
    </xf>
    <xf numFmtId="0" fontId="23" fillId="33" borderId="40" xfId="29" applyFont="1" applyFill="1" applyBorder="1" applyAlignment="1">
      <alignment horizontal="center" vertical="center"/>
    </xf>
    <xf numFmtId="2" fontId="84" fillId="4" borderId="40" xfId="29" applyNumberFormat="1" applyFont="1" applyFill="1" applyBorder="1" applyAlignment="1">
      <alignment horizontal="center" vertical="center"/>
    </xf>
    <xf numFmtId="0" fontId="23" fillId="0" borderId="41" xfId="29" applyFont="1" applyFill="1" applyBorder="1" applyAlignment="1">
      <alignment horizontal="center" vertical="center"/>
    </xf>
    <xf numFmtId="0" fontId="84" fillId="4" borderId="42" xfId="29" applyFont="1" applyFill="1" applyBorder="1" applyAlignment="1">
      <alignment horizontal="center" vertical="center"/>
    </xf>
    <xf numFmtId="0" fontId="84" fillId="4" borderId="16" xfId="29" applyFont="1" applyFill="1" applyBorder="1" applyAlignment="1">
      <alignment horizontal="center" vertical="center"/>
    </xf>
    <xf numFmtId="0" fontId="23" fillId="33" borderId="16" xfId="29" applyFont="1" applyFill="1" applyBorder="1" applyAlignment="1">
      <alignment horizontal="center" vertical="center"/>
    </xf>
    <xf numFmtId="0" fontId="23" fillId="17" borderId="16" xfId="29" applyFont="1" applyFill="1" applyBorder="1" applyAlignment="1">
      <alignment horizontal="center" vertical="center"/>
    </xf>
    <xf numFmtId="2" fontId="84" fillId="4" borderId="16" xfId="29" applyNumberFormat="1" applyFont="1" applyFill="1" applyBorder="1" applyAlignment="1">
      <alignment horizontal="center" vertical="center"/>
    </xf>
    <xf numFmtId="0" fontId="23" fillId="0" borderId="43" xfId="29" applyFont="1" applyFill="1" applyBorder="1" applyAlignment="1">
      <alignment horizontal="center" vertical="center"/>
    </xf>
    <xf numFmtId="0" fontId="3" fillId="3" borderId="44" xfId="4" applyFont="1" applyBorder="1" applyAlignment="1">
      <alignment horizontal="center" wrapText="1"/>
    </xf>
    <xf numFmtId="0" fontId="3" fillId="3" borderId="0" xfId="4" applyFont="1" applyBorder="1" applyAlignment="1">
      <alignment horizontal="center" wrapText="1"/>
    </xf>
    <xf numFmtId="0" fontId="3" fillId="3" borderId="45" xfId="4" applyFont="1" applyBorder="1" applyAlignment="1">
      <alignment horizontal="center" wrapText="1"/>
    </xf>
    <xf numFmtId="0" fontId="23" fillId="34" borderId="46" xfId="29" applyFont="1" applyFill="1" applyBorder="1" applyAlignment="1">
      <alignment horizontal="center" vertical="center"/>
    </xf>
    <xf numFmtId="167" fontId="23" fillId="33" borderId="13" xfId="29" applyNumberFormat="1" applyFont="1" applyFill="1" applyBorder="1" applyAlignment="1">
      <alignment horizontal="center" vertical="center"/>
    </xf>
    <xf numFmtId="167" fontId="23" fillId="33" borderId="47" xfId="29" applyNumberFormat="1" applyFont="1" applyFill="1" applyBorder="1" applyAlignment="1">
      <alignment horizontal="center" vertical="center"/>
    </xf>
    <xf numFmtId="0" fontId="5" fillId="3" borderId="0" xfId="4" applyFont="1" applyBorder="1" applyAlignment="1">
      <alignment horizontal="center"/>
    </xf>
    <xf numFmtId="0" fontId="5" fillId="3" borderId="0" xfId="4" applyFont="1" applyBorder="1" applyAlignment="1">
      <alignment horizontal="center" wrapText="1"/>
    </xf>
    <xf numFmtId="167" fontId="80" fillId="31" borderId="0" xfId="51" applyNumberFormat="1" applyFont="1" applyFill="1" applyBorder="1" applyAlignment="1">
      <alignment horizontal="center" vertical="center"/>
    </xf>
    <xf numFmtId="167" fontId="80" fillId="31" borderId="0" xfId="78" applyNumberFormat="1" applyFont="1" applyFill="1" applyBorder="1" applyAlignment="1">
      <alignment horizontal="center" vertical="center"/>
    </xf>
    <xf numFmtId="167" fontId="80" fillId="35" borderId="0" xfId="51" applyNumberFormat="1" applyFont="1" applyFill="1" applyBorder="1" applyAlignment="1">
      <alignment horizontal="center" vertical="center"/>
    </xf>
    <xf numFmtId="167" fontId="80" fillId="35" borderId="0" xfId="78" applyNumberFormat="1" applyFont="1" applyFill="1" applyBorder="1" applyAlignment="1">
      <alignment horizontal="center" vertical="center"/>
    </xf>
    <xf numFmtId="0" fontId="23" fillId="34" borderId="48" xfId="29" applyFont="1" applyFill="1" applyBorder="1" applyAlignment="1">
      <alignment horizontal="center" vertical="center"/>
    </xf>
    <xf numFmtId="0" fontId="23" fillId="33" borderId="49" xfId="29" applyFont="1" applyFill="1" applyBorder="1" applyAlignment="1">
      <alignment horizontal="center" vertical="center"/>
    </xf>
    <xf numFmtId="167" fontId="23" fillId="33" borderId="49" xfId="29" applyNumberFormat="1" applyFont="1" applyFill="1" applyBorder="1" applyAlignment="1">
      <alignment horizontal="center" vertical="center"/>
    </xf>
    <xf numFmtId="167" fontId="23" fillId="33" borderId="50" xfId="29" applyNumberFormat="1" applyFont="1" applyFill="1" applyBorder="1" applyAlignment="1">
      <alignment horizontal="center" vertical="center"/>
    </xf>
    <xf numFmtId="167" fontId="80" fillId="31" borderId="49" xfId="51" applyNumberFormat="1" applyFont="1" applyFill="1" applyBorder="1" applyAlignment="1">
      <alignment horizontal="center" vertical="center"/>
    </xf>
    <xf numFmtId="167" fontId="80" fillId="31" borderId="49" xfId="78" applyNumberFormat="1" applyFont="1" applyFill="1" applyBorder="1" applyAlignment="1">
      <alignment horizontal="center" vertical="center"/>
    </xf>
    <xf numFmtId="0" fontId="6" fillId="0" borderId="0" xfId="5" applyFill="1">
      <alignment vertical="center"/>
    </xf>
    <xf numFmtId="0" fontId="8" fillId="0" borderId="2" xfId="6" applyFont="1" applyFill="1" applyBorder="1"/>
    <xf numFmtId="0" fontId="6" fillId="0" borderId="2" xfId="5" applyFill="1" applyBorder="1">
      <alignment vertical="center"/>
    </xf>
    <xf numFmtId="0" fontId="26" fillId="0" borderId="0" xfId="0" applyFont="1" applyFill="1" applyAlignment="1"/>
    <xf numFmtId="0" fontId="0" fillId="0" borderId="0" xfId="0" applyFill="1" applyAlignment="1"/>
    <xf numFmtId="0" fontId="24" fillId="0" borderId="0" xfId="18" applyFont="1" applyFill="1">
      <alignment vertical="center"/>
    </xf>
    <xf numFmtId="0" fontId="24" fillId="0" borderId="0" xfId="18" applyFont="1" applyFill="1" applyBorder="1">
      <alignment vertical="center"/>
    </xf>
    <xf numFmtId="0" fontId="27" fillId="0" borderId="0" xfId="0" applyFont="1" applyFill="1" applyAlignment="1">
      <alignment vertical="center"/>
    </xf>
    <xf numFmtId="0" fontId="3" fillId="26" borderId="26" xfId="0" applyFont="1" applyFill="1" applyBorder="1" applyAlignment="1">
      <alignment horizontal="center"/>
    </xf>
    <xf numFmtId="0" fontId="3" fillId="26" borderId="27" xfId="0" applyFont="1" applyFill="1" applyBorder="1"/>
    <xf numFmtId="0" fontId="0" fillId="27" borderId="26" xfId="0" applyFont="1" applyFill="1" applyBorder="1" applyAlignment="1">
      <alignment horizontal="center"/>
    </xf>
    <xf numFmtId="0" fontId="0" fillId="27" borderId="27" xfId="0" applyFont="1" applyFill="1" applyBorder="1"/>
    <xf numFmtId="0" fontId="0" fillId="0" borderId="26" xfId="0" applyFont="1" applyBorder="1" applyAlignment="1">
      <alignment horizontal="center"/>
    </xf>
    <xf numFmtId="0" fontId="0" fillId="0" borderId="27" xfId="0" applyFont="1" applyBorder="1"/>
    <xf numFmtId="0" fontId="0" fillId="0" borderId="29" xfId="0" applyFont="1" applyBorder="1" applyAlignment="1">
      <alignment horizontal="center"/>
    </xf>
    <xf numFmtId="0" fontId="0" fillId="0" borderId="30" xfId="0" applyFont="1" applyBorder="1"/>
    <xf numFmtId="0" fontId="3" fillId="26" borderId="26" xfId="0" applyFont="1" applyFill="1" applyBorder="1"/>
    <xf numFmtId="0" fontId="3" fillId="26" borderId="28" xfId="0" applyFont="1" applyFill="1" applyBorder="1"/>
    <xf numFmtId="0" fontId="0" fillId="27" borderId="26" xfId="0" applyFont="1" applyFill="1" applyBorder="1"/>
    <xf numFmtId="0" fontId="0" fillId="27" borderId="28" xfId="0" applyFont="1" applyFill="1" applyBorder="1"/>
    <xf numFmtId="0" fontId="0" fillId="0" borderId="26" xfId="0" applyFont="1" applyBorder="1"/>
    <xf numFmtId="0" fontId="0" fillId="0" borderId="28" xfId="0" applyFont="1" applyBorder="1"/>
    <xf numFmtId="0" fontId="0" fillId="27" borderId="29" xfId="0" applyFont="1" applyFill="1" applyBorder="1"/>
    <xf numFmtId="0" fontId="0" fillId="27" borderId="30" xfId="0" applyFont="1" applyFill="1" applyBorder="1"/>
    <xf numFmtId="0" fontId="0" fillId="27" borderId="31" xfId="0" applyFont="1" applyFill="1" applyBorder="1"/>
    <xf numFmtId="0" fontId="0" fillId="27" borderId="29" xfId="0" applyFont="1" applyFill="1" applyBorder="1" applyAlignment="1">
      <alignment horizontal="center"/>
    </xf>
    <xf numFmtId="0" fontId="0" fillId="0" borderId="31" xfId="0" applyFont="1" applyBorder="1"/>
    <xf numFmtId="0" fontId="14" fillId="0" borderId="0" xfId="23"/>
    <xf numFmtId="0" fontId="87" fillId="0" borderId="0" xfId="23" applyFont="1"/>
    <xf numFmtId="0" fontId="88" fillId="28" borderId="51" xfId="23" applyNumberFormat="1" applyFont="1" applyFill="1" applyBorder="1" applyAlignment="1">
      <alignment horizontal="center"/>
    </xf>
    <xf numFmtId="14" fontId="88" fillId="28" borderId="51" xfId="23" applyNumberFormat="1" applyFont="1" applyFill="1" applyBorder="1" applyAlignment="1">
      <alignment horizontal="center"/>
    </xf>
    <xf numFmtId="0" fontId="88" fillId="28" borderId="52" xfId="23" applyNumberFormat="1" applyFont="1" applyFill="1" applyBorder="1" applyAlignment="1">
      <alignment horizontal="center"/>
    </xf>
    <xf numFmtId="0" fontId="89" fillId="30" borderId="51" xfId="23" applyNumberFormat="1" applyFont="1" applyFill="1" applyBorder="1" applyAlignment="1">
      <alignment horizontal="center" vertical="center"/>
    </xf>
    <xf numFmtId="15" fontId="89" fillId="30" borderId="51" xfId="23" applyNumberFormat="1" applyFont="1" applyFill="1" applyBorder="1" applyAlignment="1">
      <alignment vertical="center"/>
    </xf>
    <xf numFmtId="0" fontId="89" fillId="0" borderId="51" xfId="23" applyNumberFormat="1" applyFont="1" applyBorder="1" applyAlignment="1">
      <alignment horizontal="center" vertical="center"/>
    </xf>
    <xf numFmtId="15" fontId="14" fillId="0" borderId="51" xfId="23" applyNumberFormat="1" applyFont="1" applyBorder="1" applyAlignment="1">
      <alignment vertical="center"/>
    </xf>
    <xf numFmtId="0" fontId="14" fillId="0" borderId="51" xfId="23" applyNumberFormat="1" applyFont="1" applyBorder="1" applyAlignment="1">
      <alignment vertical="center"/>
    </xf>
    <xf numFmtId="181" fontId="14" fillId="0" borderId="52" xfId="23" applyNumberFormat="1" applyFont="1" applyBorder="1" applyAlignment="1">
      <alignment vertical="center"/>
    </xf>
    <xf numFmtId="15" fontId="14" fillId="30" borderId="51" xfId="23" applyNumberFormat="1" applyFont="1" applyFill="1" applyBorder="1" applyAlignment="1">
      <alignment vertical="center"/>
    </xf>
    <xf numFmtId="0" fontId="14" fillId="30" borderId="51" xfId="23" applyNumberFormat="1" applyFont="1" applyFill="1" applyBorder="1" applyAlignment="1">
      <alignment vertical="center"/>
    </xf>
    <xf numFmtId="181" fontId="14" fillId="30" borderId="52" xfId="23" applyNumberFormat="1" applyFont="1" applyFill="1" applyBorder="1" applyAlignment="1">
      <alignment vertical="center"/>
    </xf>
    <xf numFmtId="0" fontId="89" fillId="0" borderId="53" xfId="23" applyNumberFormat="1" applyFont="1" applyBorder="1" applyAlignment="1">
      <alignment horizontal="center" vertical="center"/>
    </xf>
    <xf numFmtId="15" fontId="14" fillId="0" borderId="53" xfId="23" applyNumberFormat="1" applyFont="1" applyBorder="1" applyAlignment="1">
      <alignment vertical="center"/>
    </xf>
    <xf numFmtId="0" fontId="14" fillId="0" borderId="53" xfId="23" applyNumberFormat="1" applyFont="1" applyBorder="1" applyAlignment="1">
      <alignment vertical="center"/>
    </xf>
    <xf numFmtId="181" fontId="14" fillId="0" borderId="54" xfId="23" applyNumberFormat="1" applyFont="1" applyBorder="1" applyAlignment="1">
      <alignment vertical="center"/>
    </xf>
    <xf numFmtId="0" fontId="89" fillId="0" borderId="0" xfId="23" applyFont="1" applyAlignment="1">
      <alignment horizontal="center"/>
    </xf>
    <xf numFmtId="0" fontId="88" fillId="28" borderId="55" xfId="23" applyNumberFormat="1" applyFont="1" applyFill="1" applyBorder="1" applyAlignment="1">
      <alignment horizontal="center" vertical="center"/>
    </xf>
    <xf numFmtId="0" fontId="88" fillId="28" borderId="56" xfId="23" applyNumberFormat="1" applyFont="1" applyFill="1" applyBorder="1" applyAlignment="1">
      <alignment vertical="center"/>
    </xf>
    <xf numFmtId="0" fontId="88" fillId="28" borderId="56" xfId="23" applyNumberFormat="1" applyFont="1" applyFill="1" applyBorder="1" applyAlignment="1">
      <alignment horizontal="center" vertical="center"/>
    </xf>
    <xf numFmtId="14" fontId="88" fillId="28" borderId="56" xfId="23" applyNumberFormat="1" applyFont="1" applyFill="1" applyBorder="1" applyAlignment="1">
      <alignment horizontal="center" vertical="center"/>
    </xf>
    <xf numFmtId="0" fontId="88" fillId="28" borderId="57" xfId="23" applyNumberFormat="1" applyFont="1" applyFill="1" applyBorder="1" applyAlignment="1">
      <alignment horizontal="center" vertical="center"/>
    </xf>
    <xf numFmtId="0" fontId="14" fillId="0" borderId="0" xfId="23" applyAlignment="1">
      <alignment vertical="center"/>
    </xf>
    <xf numFmtId="0" fontId="89" fillId="30" borderId="55" xfId="23" applyNumberFormat="1" applyFont="1" applyFill="1" applyBorder="1" applyAlignment="1">
      <alignment horizontal="center" vertical="center"/>
    </xf>
    <xf numFmtId="0" fontId="89" fillId="30" borderId="56" xfId="23" applyNumberFormat="1" applyFont="1" applyFill="1" applyBorder="1" applyAlignment="1">
      <alignment vertical="center"/>
    </xf>
    <xf numFmtId="0" fontId="89" fillId="30" borderId="56" xfId="23" applyNumberFormat="1" applyFont="1" applyFill="1" applyBorder="1" applyAlignment="1">
      <alignment horizontal="left" vertical="center"/>
    </xf>
    <xf numFmtId="14" fontId="89" fillId="30" borderId="56" xfId="23" applyNumberFormat="1" applyFont="1" applyFill="1" applyBorder="1" applyAlignment="1">
      <alignment vertical="center"/>
    </xf>
    <xf numFmtId="0" fontId="89" fillId="30" borderId="56" xfId="23" applyNumberFormat="1" applyFont="1" applyFill="1" applyBorder="1" applyAlignment="1">
      <alignment horizontal="center" vertical="center"/>
    </xf>
    <xf numFmtId="182" fontId="89" fillId="30" borderId="57" xfId="23" applyNumberFormat="1" applyFont="1" applyFill="1" applyBorder="1" applyAlignment="1">
      <alignment horizontal="center" vertical="center"/>
    </xf>
    <xf numFmtId="0" fontId="89" fillId="0" borderId="55" xfId="23" applyNumberFormat="1" applyFont="1" applyBorder="1" applyAlignment="1">
      <alignment horizontal="center" vertical="center"/>
    </xf>
    <xf numFmtId="0" fontId="89" fillId="0" borderId="56" xfId="23" applyNumberFormat="1" applyFont="1" applyBorder="1" applyAlignment="1">
      <alignment vertical="center"/>
    </xf>
    <xf numFmtId="0" fontId="89" fillId="0" borderId="56" xfId="23" applyNumberFormat="1" applyFont="1" applyBorder="1" applyAlignment="1">
      <alignment horizontal="left" vertical="center"/>
    </xf>
    <xf numFmtId="14" fontId="89" fillId="0" borderId="56" xfId="23" applyNumberFormat="1" applyFont="1" applyBorder="1" applyAlignment="1">
      <alignment vertical="center"/>
    </xf>
    <xf numFmtId="0" fontId="89" fillId="0" borderId="56" xfId="23" applyNumberFormat="1" applyFont="1" applyBorder="1" applyAlignment="1">
      <alignment horizontal="center" vertical="center"/>
    </xf>
    <xf numFmtId="182" fontId="89" fillId="0" borderId="57" xfId="23" applyNumberFormat="1" applyFont="1" applyBorder="1" applyAlignment="1">
      <alignment horizontal="center" vertical="center"/>
    </xf>
    <xf numFmtId="0" fontId="89" fillId="30" borderId="58" xfId="23" applyNumberFormat="1" applyFont="1" applyFill="1" applyBorder="1" applyAlignment="1">
      <alignment horizontal="center" vertical="center"/>
    </xf>
    <xf numFmtId="0" fontId="89" fillId="30" borderId="59" xfId="23" applyNumberFormat="1" applyFont="1" applyFill="1" applyBorder="1" applyAlignment="1">
      <alignment vertical="center"/>
    </xf>
    <xf numFmtId="0" fontId="89" fillId="30" borderId="59" xfId="23" applyNumberFormat="1" applyFont="1" applyFill="1" applyBorder="1" applyAlignment="1">
      <alignment horizontal="left" vertical="center"/>
    </xf>
    <xf numFmtId="14" fontId="89" fillId="30" borderId="59" xfId="23" applyNumberFormat="1" applyFont="1" applyFill="1" applyBorder="1" applyAlignment="1">
      <alignment vertical="center"/>
    </xf>
    <xf numFmtId="0" fontId="89" fillId="30" borderId="59" xfId="23" applyNumberFormat="1" applyFont="1" applyFill="1" applyBorder="1" applyAlignment="1">
      <alignment horizontal="center" vertical="center"/>
    </xf>
    <xf numFmtId="182" fontId="89" fillId="30" borderId="60" xfId="23" applyNumberFormat="1" applyFont="1" applyFill="1" applyBorder="1" applyAlignment="1">
      <alignment horizontal="center" vertical="center"/>
    </xf>
    <xf numFmtId="14" fontId="14" fillId="0" borderId="0" xfId="23" applyNumberFormat="1"/>
    <xf numFmtId="0" fontId="14" fillId="0" borderId="0" xfId="23" applyAlignment="1">
      <alignment horizontal="center"/>
    </xf>
    <xf numFmtId="0" fontId="14" fillId="0" borderId="0" xfId="23" applyAlignment="1">
      <alignment horizontal="left"/>
    </xf>
    <xf numFmtId="0" fontId="91" fillId="0" borderId="0" xfId="79" applyFont="1" applyAlignment="1">
      <alignment horizontal="left"/>
    </xf>
    <xf numFmtId="0" fontId="92" fillId="36" borderId="0" xfId="79" applyNumberFormat="1" applyFont="1" applyFill="1" applyBorder="1" applyAlignment="1">
      <alignment horizontal="center"/>
    </xf>
    <xf numFmtId="0" fontId="92" fillId="36" borderId="61" xfId="79" applyNumberFormat="1" applyFont="1" applyFill="1" applyBorder="1" applyAlignment="1">
      <alignment horizontal="right"/>
    </xf>
    <xf numFmtId="0" fontId="93" fillId="36" borderId="61" xfId="79" applyNumberFormat="1" applyFont="1" applyFill="1" applyBorder="1" applyAlignment="1">
      <alignment horizontal="center"/>
    </xf>
    <xf numFmtId="0" fontId="91" fillId="37" borderId="62" xfId="79" applyNumberFormat="1" applyFont="1" applyFill="1" applyBorder="1" applyAlignment="1">
      <alignment horizontal="left"/>
    </xf>
    <xf numFmtId="4" fontId="94" fillId="37" borderId="63" xfId="79" applyNumberFormat="1" applyFont="1" applyFill="1" applyBorder="1" applyAlignment="1"/>
    <xf numFmtId="0" fontId="91" fillId="38" borderId="64" xfId="79" applyNumberFormat="1" applyFont="1" applyFill="1" applyBorder="1" applyAlignment="1">
      <alignment horizontal="left"/>
    </xf>
    <xf numFmtId="4" fontId="94" fillId="38" borderId="65" xfId="79" applyNumberFormat="1" applyFont="1" applyFill="1" applyBorder="1" applyAlignment="1"/>
    <xf numFmtId="0" fontId="91" fillId="37" borderId="64" xfId="79" applyNumberFormat="1" applyFont="1" applyFill="1" applyBorder="1" applyAlignment="1">
      <alignment horizontal="left"/>
    </xf>
    <xf numFmtId="4" fontId="94" fillId="37" borderId="65" xfId="79" applyNumberFormat="1" applyFont="1" applyFill="1" applyBorder="1" applyAlignment="1"/>
    <xf numFmtId="0" fontId="95" fillId="0" borderId="0" xfId="79" applyFont="1"/>
    <xf numFmtId="0" fontId="91" fillId="37" borderId="63" xfId="79" applyNumberFormat="1" applyFont="1" applyFill="1" applyBorder="1" applyAlignment="1">
      <alignment horizontal="center"/>
    </xf>
    <xf numFmtId="0" fontId="91" fillId="38" borderId="65" xfId="79" applyNumberFormat="1" applyFont="1" applyFill="1" applyBorder="1" applyAlignment="1">
      <alignment horizontal="center"/>
    </xf>
    <xf numFmtId="0" fontId="91" fillId="37" borderId="65" xfId="79" applyNumberFormat="1" applyFont="1" applyFill="1" applyBorder="1" applyAlignment="1">
      <alignment horizontal="center"/>
    </xf>
    <xf numFmtId="4" fontId="94" fillId="37" borderId="65" xfId="79" applyNumberFormat="1" applyFont="1" applyFill="1" applyBorder="1" applyAlignment="1">
      <alignment horizontal="right"/>
    </xf>
    <xf numFmtId="4" fontId="94" fillId="38" borderId="65" xfId="79" applyNumberFormat="1" applyFont="1" applyFill="1" applyBorder="1" applyAlignment="1">
      <alignment horizontal="right"/>
    </xf>
    <xf numFmtId="0" fontId="0" fillId="0" borderId="0" xfId="0" applyAlignment="1">
      <alignment vertical="center"/>
    </xf>
    <xf numFmtId="0" fontId="1" fillId="0" borderId="0" xfId="3" applyFill="1"/>
    <xf numFmtId="0" fontId="0" fillId="0" borderId="0" xfId="0" applyFill="1" applyAlignment="1">
      <alignment vertical="center"/>
    </xf>
    <xf numFmtId="0" fontId="96" fillId="4" borderId="0" xfId="2" applyFont="1" applyFill="1" applyBorder="1" applyAlignment="1">
      <alignment horizontal="center" vertical="center"/>
    </xf>
    <xf numFmtId="0" fontId="96" fillId="4" borderId="0" xfId="2" applyFont="1" applyFill="1" applyBorder="1" applyAlignment="1">
      <alignment horizontal="left" vertical="center"/>
    </xf>
    <xf numFmtId="0" fontId="96" fillId="4" borderId="66" xfId="2" applyFont="1" applyFill="1" applyBorder="1" applyAlignment="1">
      <alignment horizontal="left" vertical="center"/>
    </xf>
    <xf numFmtId="0" fontId="97" fillId="0" borderId="66" xfId="0" applyFont="1" applyBorder="1" applyAlignment="1">
      <alignment horizontal="left" vertical="center"/>
    </xf>
    <xf numFmtId="0" fontId="98" fillId="0" borderId="67" xfId="0" applyNumberFormat="1" applyFont="1" applyBorder="1" applyAlignment="1">
      <alignment horizontal="center" vertical="center"/>
    </xf>
    <xf numFmtId="7" fontId="98" fillId="0" borderId="67" xfId="0" applyNumberFormat="1" applyFont="1" applyBorder="1" applyAlignment="1">
      <alignment horizontal="center" vertical="center"/>
    </xf>
    <xf numFmtId="7" fontId="98" fillId="0" borderId="66" xfId="0" applyNumberFormat="1" applyFont="1" applyBorder="1" applyAlignment="1">
      <alignment horizontal="left" vertical="center"/>
    </xf>
    <xf numFmtId="0" fontId="98" fillId="33" borderId="67" xfId="0" applyNumberFormat="1" applyFont="1" applyFill="1" applyBorder="1" applyAlignment="1">
      <alignment horizontal="center" vertical="center"/>
    </xf>
    <xf numFmtId="7" fontId="98" fillId="33" borderId="67" xfId="0" applyNumberFormat="1" applyFont="1" applyFill="1" applyBorder="1" applyAlignment="1">
      <alignment horizontal="center" vertical="center"/>
    </xf>
    <xf numFmtId="0" fontId="99" fillId="0" borderId="0" xfId="3" applyFont="1" applyFill="1" applyAlignment="1">
      <alignment vertical="center"/>
    </xf>
    <xf numFmtId="0" fontId="4" fillId="8" borderId="0" xfId="3" applyFont="1" applyFill="1" applyAlignment="1">
      <alignment horizontal="center" vertical="center"/>
    </xf>
    <xf numFmtId="0" fontId="100" fillId="39" borderId="61" xfId="2" applyFont="1" applyFill="1" applyBorder="1" applyAlignment="1">
      <alignment horizontal="center" vertical="center"/>
    </xf>
    <xf numFmtId="0" fontId="101" fillId="0" borderId="0" xfId="0" applyFont="1" applyFill="1" applyAlignment="1">
      <alignment vertical="center"/>
    </xf>
    <xf numFmtId="0" fontId="1" fillId="0" borderId="0" xfId="3" applyFill="1" applyAlignment="1">
      <alignment vertical="center"/>
    </xf>
    <xf numFmtId="0" fontId="3" fillId="39" borderId="62" xfId="0" applyFont="1" applyFill="1" applyBorder="1" applyAlignment="1">
      <alignment horizontal="center" vertical="center"/>
    </xf>
    <xf numFmtId="7" fontId="24" fillId="40" borderId="63" xfId="3" applyNumberFormat="1" applyFont="1" applyFill="1" applyBorder="1" applyAlignment="1">
      <alignment vertical="center"/>
    </xf>
    <xf numFmtId="0" fontId="100" fillId="4" borderId="0" xfId="2" applyFont="1" applyFill="1" applyBorder="1" applyAlignment="1">
      <alignment horizontal="center" vertical="center"/>
    </xf>
    <xf numFmtId="0" fontId="100" fillId="4" borderId="0" xfId="2" applyFont="1" applyFill="1" applyBorder="1" applyAlignment="1">
      <alignment horizontal="left" vertical="center"/>
    </xf>
    <xf numFmtId="0" fontId="102" fillId="4" borderId="0" xfId="2" applyFont="1" applyFill="1" applyBorder="1" applyAlignment="1">
      <alignment horizontal="left" vertical="center"/>
    </xf>
    <xf numFmtId="0" fontId="80" fillId="0" borderId="67" xfId="0" applyNumberFormat="1" applyFont="1" applyBorder="1" applyAlignment="1">
      <alignment horizontal="center" vertical="center"/>
    </xf>
    <xf numFmtId="7" fontId="80" fillId="0" borderId="67" xfId="0" applyNumberFormat="1" applyFont="1" applyBorder="1" applyAlignment="1">
      <alignment horizontal="left" vertical="center"/>
    </xf>
    <xf numFmtId="0" fontId="80" fillId="0" borderId="67" xfId="0" applyFont="1" applyBorder="1" applyAlignment="1">
      <alignment horizontal="left" vertical="center"/>
    </xf>
    <xf numFmtId="7" fontId="103" fillId="0" borderId="67" xfId="0" applyNumberFormat="1" applyFont="1" applyBorder="1" applyAlignment="1">
      <alignment horizontal="left" vertical="center"/>
    </xf>
    <xf numFmtId="0" fontId="80" fillId="33" borderId="67" xfId="0" applyNumberFormat="1" applyFont="1" applyFill="1" applyBorder="1" applyAlignment="1">
      <alignment horizontal="center" vertical="center"/>
    </xf>
    <xf numFmtId="7" fontId="80" fillId="33" borderId="67" xfId="0" applyNumberFormat="1" applyFont="1" applyFill="1" applyBorder="1" applyAlignment="1">
      <alignment horizontal="left" vertical="center"/>
    </xf>
    <xf numFmtId="0" fontId="80" fillId="33" borderId="67" xfId="0" applyFont="1" applyFill="1" applyBorder="1" applyAlignment="1">
      <alignment horizontal="left" vertical="center"/>
    </xf>
    <xf numFmtId="7" fontId="103" fillId="33" borderId="67" xfId="0" applyNumberFormat="1" applyFont="1" applyFill="1" applyBorder="1" applyAlignment="1">
      <alignment horizontal="left" vertical="center"/>
    </xf>
    <xf numFmtId="0" fontId="103" fillId="0" borderId="68" xfId="0" applyFont="1" applyBorder="1" applyAlignment="1">
      <alignment horizontal="left" vertical="center"/>
    </xf>
    <xf numFmtId="7" fontId="103" fillId="0" borderId="68" xfId="0" applyNumberFormat="1" applyFont="1" applyBorder="1" applyAlignment="1">
      <alignment horizontal="left" vertical="center"/>
    </xf>
    <xf numFmtId="0" fontId="106" fillId="0" borderId="0" xfId="86" applyFont="1" applyAlignment="1">
      <alignment horizontal="center"/>
    </xf>
    <xf numFmtId="0" fontId="43" fillId="0" borderId="0" xfId="86" applyFont="1"/>
    <xf numFmtId="0" fontId="43" fillId="0" borderId="0" xfId="86" applyFont="1" applyAlignment="1">
      <alignment horizontal="center"/>
    </xf>
    <xf numFmtId="4" fontId="43" fillId="0" borderId="0" xfId="86" applyNumberFormat="1" applyFont="1" applyAlignment="1">
      <alignment horizontal="center"/>
    </xf>
    <xf numFmtId="15" fontId="43" fillId="0" borderId="0" xfId="86" applyNumberFormat="1" applyFont="1" applyAlignment="1">
      <alignment horizontal="center"/>
    </xf>
    <xf numFmtId="0" fontId="106" fillId="0" borderId="0" xfId="86" applyFont="1" applyAlignment="1">
      <alignment horizontal="left"/>
    </xf>
    <xf numFmtId="0" fontId="43" fillId="0" borderId="0" xfId="86" applyFont="1" applyAlignment="1">
      <alignment horizontal="left"/>
    </xf>
    <xf numFmtId="0" fontId="106" fillId="0" borderId="9" xfId="86" applyFont="1" applyBorder="1" applyAlignment="1">
      <alignment horizontal="center" vertical="center" wrapText="1"/>
    </xf>
    <xf numFmtId="15" fontId="106" fillId="0" borderId="9" xfId="86" applyNumberFormat="1" applyFont="1" applyBorder="1" applyAlignment="1">
      <alignment horizontal="center" vertical="center" wrapText="1"/>
    </xf>
    <xf numFmtId="0" fontId="106" fillId="0" borderId="9" xfId="86" applyFont="1" applyBorder="1" applyAlignment="1">
      <alignment horizontal="left" vertical="center" wrapText="1"/>
    </xf>
    <xf numFmtId="0" fontId="43" fillId="0" borderId="9" xfId="86" applyFont="1" applyBorder="1" applyAlignment="1">
      <alignment horizontal="center" vertical="center"/>
    </xf>
    <xf numFmtId="15" fontId="43" fillId="0" borderId="9" xfId="86" applyNumberFormat="1" applyFont="1" applyBorder="1" applyAlignment="1">
      <alignment horizontal="center" vertical="center"/>
    </xf>
    <xf numFmtId="0" fontId="43" fillId="0" borderId="9" xfId="86" applyFont="1" applyBorder="1" applyAlignment="1">
      <alignment horizontal="left" vertical="center"/>
    </xf>
    <xf numFmtId="8" fontId="43" fillId="0" borderId="9" xfId="86" applyNumberFormat="1" applyFont="1" applyBorder="1" applyAlignment="1">
      <alignment horizontal="center" vertical="center"/>
    </xf>
    <xf numFmtId="0" fontId="26" fillId="31" borderId="0" xfId="0" applyFont="1" applyFill="1" applyAlignment="1"/>
    <xf numFmtId="0" fontId="0" fillId="31" borderId="0" xfId="0" applyFill="1" applyAlignment="1"/>
    <xf numFmtId="0" fontId="107" fillId="0" borderId="0" xfId="0" applyFont="1" applyAlignment="1">
      <alignment horizontal="left" vertical="top" wrapText="1"/>
    </xf>
    <xf numFmtId="0" fontId="107" fillId="0" borderId="0" xfId="0" applyFont="1" applyAlignment="1">
      <alignment horizontal="center" vertical="top" wrapText="1"/>
    </xf>
    <xf numFmtId="3" fontId="74" fillId="0" borderId="0" xfId="0" applyNumberFormat="1" applyFont="1"/>
    <xf numFmtId="0" fontId="74" fillId="0" borderId="0" xfId="0" applyFont="1"/>
    <xf numFmtId="0" fontId="74" fillId="0" borderId="0" xfId="0" applyFont="1" applyAlignment="1">
      <alignment horizontal="left"/>
    </xf>
    <xf numFmtId="167" fontId="74" fillId="41" borderId="0" xfId="0" applyNumberFormat="1" applyFont="1" applyFill="1"/>
    <xf numFmtId="10" fontId="74" fillId="0" borderId="0" xfId="0" applyNumberFormat="1" applyFont="1"/>
    <xf numFmtId="0" fontId="108" fillId="0" borderId="0" xfId="0" applyFont="1"/>
    <xf numFmtId="167" fontId="74" fillId="42" borderId="0" xfId="0" applyNumberFormat="1" applyFont="1" applyFill="1"/>
    <xf numFmtId="0" fontId="107" fillId="0" borderId="54" xfId="0" applyFont="1" applyBorder="1"/>
    <xf numFmtId="3" fontId="74" fillId="0" borderId="54" xfId="0" applyNumberFormat="1" applyFont="1" applyBorder="1"/>
    <xf numFmtId="0" fontId="74" fillId="0" borderId="54" xfId="0" applyFont="1" applyBorder="1" applyAlignment="1">
      <alignment horizontal="left" indent="2"/>
    </xf>
    <xf numFmtId="0" fontId="74" fillId="0" borderId="54" xfId="0" applyFont="1" applyBorder="1" applyAlignment="1">
      <alignment horizontal="left" indent="1"/>
    </xf>
    <xf numFmtId="9" fontId="74" fillId="0" borderId="54" xfId="0" applyNumberFormat="1" applyFont="1" applyBorder="1"/>
    <xf numFmtId="9" fontId="74" fillId="0" borderId="0" xfId="0" applyNumberFormat="1" applyFont="1"/>
    <xf numFmtId="0" fontId="107" fillId="0" borderId="54" xfId="0" applyFont="1" applyBorder="1" applyAlignment="1">
      <alignment horizontal="left"/>
    </xf>
    <xf numFmtId="3" fontId="107" fillId="0" borderId="54" xfId="0" applyNumberFormat="1" applyFont="1" applyBorder="1"/>
    <xf numFmtId="0" fontId="74" fillId="0" borderId="54" xfId="0" applyFont="1" applyBorder="1"/>
    <xf numFmtId="0" fontId="110" fillId="0" borderId="0" xfId="23" applyFont="1"/>
    <xf numFmtId="0" fontId="111" fillId="0" borderId="0" xfId="23" applyFont="1"/>
    <xf numFmtId="186" fontId="14" fillId="0" borderId="0" xfId="23" applyNumberFormat="1"/>
    <xf numFmtId="0" fontId="112" fillId="0" borderId="0" xfId="23" applyFont="1"/>
    <xf numFmtId="0" fontId="37" fillId="0" borderId="0" xfId="23" applyFont="1"/>
    <xf numFmtId="0" fontId="14" fillId="0" borderId="0" xfId="23" applyFont="1"/>
    <xf numFmtId="0" fontId="35" fillId="0" borderId="9" xfId="23" applyNumberFormat="1" applyFont="1" applyBorder="1"/>
    <xf numFmtId="186" fontId="35" fillId="0" borderId="9" xfId="23" applyNumberFormat="1" applyFont="1" applyBorder="1"/>
    <xf numFmtId="186" fontId="14" fillId="0" borderId="72" xfId="23" applyNumberFormat="1" applyBorder="1"/>
    <xf numFmtId="186" fontId="14" fillId="0" borderId="73" xfId="23" applyNumberFormat="1" applyBorder="1"/>
    <xf numFmtId="0" fontId="113" fillId="0" borderId="10" xfId="23" applyFont="1" applyBorder="1"/>
    <xf numFmtId="0" fontId="14" fillId="0" borderId="10" xfId="23" applyBorder="1"/>
    <xf numFmtId="0" fontId="114" fillId="0" borderId="0" xfId="23" applyFont="1"/>
    <xf numFmtId="164" fontId="35" fillId="0" borderId="0" xfId="23" applyNumberFormat="1" applyFont="1"/>
    <xf numFmtId="9" fontId="35" fillId="0" borderId="0" xfId="23" applyNumberFormat="1" applyFont="1"/>
    <xf numFmtId="186" fontId="35" fillId="0" borderId="0" xfId="23" applyNumberFormat="1" applyFont="1"/>
    <xf numFmtId="0" fontId="115" fillId="0" borderId="0" xfId="0" applyFont="1"/>
    <xf numFmtId="0" fontId="116" fillId="0" borderId="9" xfId="0" applyFont="1" applyBorder="1"/>
    <xf numFmtId="0" fontId="116" fillId="0" borderId="9" xfId="0" applyFont="1" applyBorder="1" applyAlignment="1">
      <alignment horizontal="center"/>
    </xf>
    <xf numFmtId="0" fontId="117" fillId="0" borderId="0" xfId="0" applyFont="1"/>
    <xf numFmtId="0" fontId="4" fillId="0" borderId="9" xfId="0" applyFont="1" applyBorder="1"/>
    <xf numFmtId="0" fontId="0" fillId="0" borderId="9" xfId="0" applyBorder="1"/>
    <xf numFmtId="184" fontId="0" fillId="0" borderId="9" xfId="88" applyNumberFormat="1" applyFont="1" applyBorder="1"/>
    <xf numFmtId="184" fontId="4" fillId="0" borderId="9" xfId="88" applyNumberFormat="1" applyFont="1" applyBorder="1"/>
    <xf numFmtId="0" fontId="118" fillId="0" borderId="9" xfId="0" applyFont="1" applyBorder="1"/>
    <xf numFmtId="184" fontId="118" fillId="0" borderId="9" xfId="88" applyNumberFormat="1" applyFont="1" applyBorder="1"/>
    <xf numFmtId="0" fontId="4" fillId="0" borderId="0" xfId="0" applyFont="1"/>
    <xf numFmtId="9" fontId="0" fillId="0" borderId="74" xfId="1" applyFont="1" applyBorder="1"/>
    <xf numFmtId="16" fontId="0" fillId="0" borderId="9" xfId="0" applyNumberFormat="1" applyBorder="1"/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9" fillId="0" borderId="9" xfId="0" applyFont="1" applyBorder="1"/>
    <xf numFmtId="0" fontId="0" fillId="0" borderId="0" xfId="0" applyAlignment="1">
      <alignment horizontal="right"/>
    </xf>
    <xf numFmtId="9" fontId="0" fillId="0" borderId="9" xfId="0" applyNumberFormat="1" applyBorder="1"/>
    <xf numFmtId="0" fontId="120" fillId="43" borderId="9" xfId="0" applyFont="1" applyFill="1" applyBorder="1" applyAlignment="1">
      <alignment horizontal="center" vertical="center"/>
    </xf>
    <xf numFmtId="0" fontId="121" fillId="0" borderId="9" xfId="0" applyFont="1" applyBorder="1" applyAlignment="1">
      <alignment horizontal="center" vertical="center"/>
    </xf>
    <xf numFmtId="0" fontId="125" fillId="16" borderId="0" xfId="100" applyFont="1" applyFill="1"/>
    <xf numFmtId="0" fontId="1" fillId="0" borderId="0" xfId="100"/>
    <xf numFmtId="184" fontId="0" fillId="0" borderId="0" xfId="101" applyNumberFormat="1" applyFont="1"/>
    <xf numFmtId="0" fontId="125" fillId="45" borderId="0" xfId="100" applyFont="1" applyFill="1"/>
    <xf numFmtId="0" fontId="125" fillId="46" borderId="0" xfId="100" applyFont="1" applyFill="1"/>
    <xf numFmtId="0" fontId="1" fillId="0" borderId="0" xfId="100" applyBorder="1"/>
    <xf numFmtId="0" fontId="1" fillId="0" borderId="75" xfId="100" applyBorder="1"/>
    <xf numFmtId="6" fontId="1" fillId="0" borderId="75" xfId="100" applyNumberFormat="1" applyBorder="1"/>
    <xf numFmtId="9" fontId="1" fillId="0" borderId="75" xfId="100" applyNumberFormat="1" applyBorder="1"/>
    <xf numFmtId="10" fontId="1" fillId="0" borderId="75" xfId="100" applyNumberFormat="1" applyBorder="1"/>
    <xf numFmtId="0" fontId="1" fillId="0" borderId="0" xfId="100" quotePrefix="1"/>
    <xf numFmtId="0" fontId="1" fillId="0" borderId="0" xfId="100" quotePrefix="1" applyBorder="1"/>
    <xf numFmtId="0" fontId="1" fillId="0" borderId="75" xfId="100" applyFill="1" applyBorder="1"/>
    <xf numFmtId="0" fontId="1" fillId="0" borderId="0" xfId="100" quotePrefix="1" applyFill="1" applyBorder="1"/>
    <xf numFmtId="0" fontId="127" fillId="0" borderId="0" xfId="100" applyFont="1" applyAlignment="1">
      <alignment horizontal="center"/>
    </xf>
    <xf numFmtId="6" fontId="125" fillId="2" borderId="75" xfId="100" applyNumberFormat="1" applyFont="1" applyFill="1" applyBorder="1" applyAlignment="1">
      <alignment horizontal="center"/>
    </xf>
    <xf numFmtId="10" fontId="125" fillId="2" borderId="75" xfId="100" applyNumberFormat="1" applyFont="1" applyFill="1" applyBorder="1"/>
    <xf numFmtId="186" fontId="1" fillId="0" borderId="75" xfId="100" applyNumberFormat="1" applyBorder="1"/>
    <xf numFmtId="189" fontId="1" fillId="0" borderId="0" xfId="100" applyNumberFormat="1"/>
    <xf numFmtId="0" fontId="65" fillId="0" borderId="0" xfId="100" applyFont="1" applyFill="1" applyAlignment="1">
      <alignment horizontal="center"/>
    </xf>
    <xf numFmtId="3" fontId="1" fillId="0" borderId="75" xfId="100" applyNumberFormat="1" applyBorder="1"/>
    <xf numFmtId="186" fontId="131" fillId="0" borderId="75" xfId="100" applyNumberFormat="1" applyFont="1" applyBorder="1"/>
    <xf numFmtId="10" fontId="4" fillId="2" borderId="75" xfId="100" applyNumberFormat="1" applyFont="1" applyFill="1" applyBorder="1"/>
    <xf numFmtId="3" fontId="4" fillId="2" borderId="75" xfId="100" applyNumberFormat="1" applyFont="1" applyFill="1" applyBorder="1" applyAlignment="1">
      <alignment horizontal="center"/>
    </xf>
    <xf numFmtId="10" fontId="1" fillId="0" borderId="0" xfId="100" applyNumberFormat="1" applyBorder="1"/>
    <xf numFmtId="8" fontId="1" fillId="0" borderId="75" xfId="100" applyNumberFormat="1" applyBorder="1"/>
    <xf numFmtId="184" fontId="0" fillId="0" borderId="75" xfId="101" applyNumberFormat="1" applyFont="1" applyBorder="1"/>
    <xf numFmtId="3" fontId="1" fillId="0" borderId="0" xfId="100" applyNumberFormat="1"/>
    <xf numFmtId="0" fontId="1" fillId="0" borderId="76" xfId="100" applyBorder="1"/>
    <xf numFmtId="0" fontId="125" fillId="2" borderId="76" xfId="100" applyFont="1" applyFill="1" applyBorder="1"/>
    <xf numFmtId="186" fontId="0" fillId="0" borderId="76" xfId="102" applyNumberFormat="1" applyFont="1" applyBorder="1"/>
    <xf numFmtId="0" fontId="125" fillId="0" borderId="76" xfId="100" applyFont="1" applyBorder="1"/>
    <xf numFmtId="186" fontId="125" fillId="0" borderId="76" xfId="102" applyNumberFormat="1" applyFont="1" applyBorder="1"/>
    <xf numFmtId="0" fontId="132" fillId="44" borderId="0" xfId="100" applyFont="1" applyFill="1"/>
    <xf numFmtId="186" fontId="132" fillId="44" borderId="0" xfId="100" applyNumberFormat="1" applyFont="1" applyFill="1"/>
    <xf numFmtId="0" fontId="0" fillId="0" borderId="0" xfId="100" applyFont="1"/>
    <xf numFmtId="0" fontId="1" fillId="0" borderId="74" xfId="100" applyBorder="1"/>
    <xf numFmtId="0" fontId="1" fillId="0" borderId="9" xfId="100" applyBorder="1"/>
    <xf numFmtId="2" fontId="1" fillId="0" borderId="0" xfId="100" applyNumberFormat="1"/>
    <xf numFmtId="0" fontId="134" fillId="48" borderId="0" xfId="92" applyFont="1" applyFill="1"/>
    <xf numFmtId="0" fontId="135" fillId="48" borderId="9" xfId="92" applyFont="1" applyFill="1" applyBorder="1"/>
    <xf numFmtId="0" fontId="135" fillId="48" borderId="9" xfId="92" applyFont="1" applyFill="1" applyBorder="1" applyAlignment="1">
      <alignment horizontal="center"/>
    </xf>
    <xf numFmtId="0" fontId="134" fillId="48" borderId="9" xfId="92" applyFont="1" applyFill="1" applyBorder="1"/>
    <xf numFmtId="188" fontId="134" fillId="48" borderId="9" xfId="112" applyNumberFormat="1" applyFont="1" applyFill="1" applyBorder="1"/>
    <xf numFmtId="0" fontId="134" fillId="48" borderId="9" xfId="92" quotePrefix="1" applyFont="1" applyFill="1" applyBorder="1"/>
    <xf numFmtId="0" fontId="1" fillId="42" borderId="9" xfId="100" applyFill="1" applyBorder="1"/>
    <xf numFmtId="0" fontId="134" fillId="42" borderId="9" xfId="92" applyFont="1" applyFill="1" applyBorder="1"/>
    <xf numFmtId="0" fontId="135" fillId="42" borderId="9" xfId="92" applyFont="1" applyFill="1" applyBorder="1" applyAlignment="1">
      <alignment horizontal="center"/>
    </xf>
    <xf numFmtId="0" fontId="126" fillId="0" borderId="0" xfId="100" applyFont="1"/>
    <xf numFmtId="0" fontId="136" fillId="0" borderId="0" xfId="100" applyFont="1"/>
    <xf numFmtId="0" fontId="127" fillId="0" borderId="0" xfId="100" applyFont="1"/>
    <xf numFmtId="0" fontId="3" fillId="26" borderId="77" xfId="100" applyNumberFormat="1" applyFont="1" applyFill="1" applyBorder="1" applyAlignment="1">
      <alignment horizontal="center" wrapText="1"/>
    </xf>
    <xf numFmtId="0" fontId="3" fillId="26" borderId="12" xfId="100" applyNumberFormat="1" applyFont="1" applyFill="1" applyBorder="1" applyAlignment="1">
      <alignment horizontal="center" wrapText="1"/>
    </xf>
    <xf numFmtId="0" fontId="3" fillId="26" borderId="78" xfId="100" applyNumberFormat="1" applyFont="1" applyFill="1" applyBorder="1" applyAlignment="1">
      <alignment horizontal="center" wrapText="1"/>
    </xf>
    <xf numFmtId="0" fontId="14" fillId="0" borderId="0" xfId="100" applyFont="1" applyFill="1" applyBorder="1" applyAlignment="1">
      <alignment horizontal="center" wrapText="1"/>
    </xf>
    <xf numFmtId="0" fontId="77" fillId="0" borderId="77" xfId="100" applyNumberFormat="1" applyFont="1" applyBorder="1" applyAlignment="1">
      <alignment horizontal="center"/>
    </xf>
    <xf numFmtId="9" fontId="1" fillId="0" borderId="12" xfId="99" applyNumberFormat="1" applyFont="1" applyBorder="1"/>
    <xf numFmtId="9" fontId="1" fillId="0" borderId="78" xfId="99" applyNumberFormat="1" applyFont="1" applyBorder="1"/>
    <xf numFmtId="9" fontId="14" fillId="0" borderId="0" xfId="99" applyFont="1" applyFill="1" applyBorder="1"/>
    <xf numFmtId="0" fontId="77" fillId="0" borderId="79" xfId="100" applyNumberFormat="1" applyFont="1" applyBorder="1" applyAlignment="1">
      <alignment horizontal="center"/>
    </xf>
    <xf numFmtId="9" fontId="1" fillId="0" borderId="80" xfId="99" applyNumberFormat="1" applyFont="1" applyBorder="1"/>
    <xf numFmtId="9" fontId="1" fillId="0" borderId="81" xfId="99" applyNumberFormat="1" applyFont="1" applyBorder="1"/>
    <xf numFmtId="0" fontId="14" fillId="0" borderId="0" xfId="100" applyFont="1" applyFill="1" applyBorder="1"/>
    <xf numFmtId="9" fontId="14" fillId="0" borderId="0" xfId="100" applyNumberFormat="1" applyFont="1" applyFill="1" applyBorder="1"/>
    <xf numFmtId="0" fontId="137" fillId="26" borderId="77" xfId="100" applyFont="1" applyFill="1" applyBorder="1"/>
    <xf numFmtId="0" fontId="137" fillId="26" borderId="12" xfId="100" applyFont="1" applyFill="1" applyBorder="1"/>
    <xf numFmtId="0" fontId="137" fillId="26" borderId="78" xfId="100" applyFont="1" applyFill="1" applyBorder="1"/>
    <xf numFmtId="49" fontId="138" fillId="0" borderId="77" xfId="100" applyNumberFormat="1" applyFont="1" applyBorder="1"/>
    <xf numFmtId="3" fontId="138" fillId="0" borderId="12" xfId="100" applyNumberFormat="1" applyFont="1" applyBorder="1"/>
    <xf numFmtId="3" fontId="138" fillId="0" borderId="78" xfId="100" applyNumberFormat="1" applyFont="1" applyBorder="1"/>
    <xf numFmtId="3" fontId="138" fillId="0" borderId="80" xfId="100" applyNumberFormat="1" applyFont="1" applyBorder="1"/>
    <xf numFmtId="3" fontId="138" fillId="0" borderId="81" xfId="100" applyNumberFormat="1" applyFont="1" applyBorder="1"/>
    <xf numFmtId="0" fontId="3" fillId="26" borderId="77" xfId="100" applyFont="1" applyFill="1" applyBorder="1"/>
    <xf numFmtId="0" fontId="3" fillId="26" borderId="12" xfId="100" applyFont="1" applyFill="1" applyBorder="1" applyAlignment="1">
      <alignment horizontal="center" wrapText="1"/>
    </xf>
    <xf numFmtId="0" fontId="3" fillId="26" borderId="12" xfId="100" applyFont="1" applyFill="1" applyBorder="1" applyAlignment="1">
      <alignment horizontal="center"/>
    </xf>
    <xf numFmtId="0" fontId="3" fillId="26" borderId="78" xfId="100" applyFont="1" applyFill="1" applyBorder="1" applyAlignment="1">
      <alignment horizontal="center" wrapText="1"/>
    </xf>
    <xf numFmtId="0" fontId="1" fillId="0" borderId="0" xfId="100" applyFont="1"/>
    <xf numFmtId="0" fontId="1" fillId="0" borderId="77" xfId="100" applyFont="1" applyBorder="1"/>
    <xf numFmtId="9" fontId="1" fillId="0" borderId="12" xfId="24" applyFont="1" applyBorder="1"/>
    <xf numFmtId="9" fontId="1" fillId="0" borderId="78" xfId="24" applyFont="1" applyBorder="1"/>
    <xf numFmtId="9" fontId="1" fillId="0" borderId="0" xfId="100" applyNumberFormat="1" applyFont="1"/>
    <xf numFmtId="9" fontId="1" fillId="0" borderId="12" xfId="100" applyNumberFormat="1" applyFont="1" applyBorder="1"/>
    <xf numFmtId="9" fontId="1" fillId="0" borderId="78" xfId="100" applyNumberFormat="1" applyFont="1" applyBorder="1"/>
    <xf numFmtId="0" fontId="1" fillId="0" borderId="79" xfId="100" applyFont="1" applyBorder="1"/>
    <xf numFmtId="9" fontId="1" fillId="0" borderId="80" xfId="100" applyNumberFormat="1" applyFont="1" applyBorder="1"/>
    <xf numFmtId="9" fontId="1" fillId="0" borderId="81" xfId="100" applyNumberFormat="1" applyFont="1" applyBorder="1"/>
    <xf numFmtId="0" fontId="139" fillId="0" borderId="0" xfId="100" applyFont="1"/>
    <xf numFmtId="0" fontId="37" fillId="49" borderId="75" xfId="100" applyFont="1" applyFill="1" applyBorder="1"/>
    <xf numFmtId="0" fontId="125" fillId="0" borderId="0" xfId="107" applyFont="1" applyBorder="1"/>
    <xf numFmtId="0" fontId="77" fillId="0" borderId="0" xfId="107" applyFont="1" applyBorder="1"/>
    <xf numFmtId="0" fontId="77" fillId="0" borderId="0" xfId="107" applyFont="1"/>
    <xf numFmtId="0" fontId="124" fillId="0" borderId="0" xfId="107"/>
    <xf numFmtId="0" fontId="77" fillId="49" borderId="75" xfId="107" applyFont="1" applyFill="1" applyBorder="1"/>
    <xf numFmtId="0" fontId="125" fillId="49" borderId="75" xfId="107" applyFont="1" applyFill="1" applyBorder="1" applyAlignment="1">
      <alignment horizontal="right"/>
    </xf>
    <xf numFmtId="0" fontId="77" fillId="0" borderId="75" xfId="107" applyFont="1" applyBorder="1" applyAlignment="1">
      <alignment horizontal="left"/>
    </xf>
    <xf numFmtId="174" fontId="77" fillId="0" borderId="75" xfId="24" applyNumberFormat="1" applyFont="1" applyBorder="1"/>
    <xf numFmtId="190" fontId="77" fillId="0" borderId="0" xfId="107" applyNumberFormat="1" applyFont="1"/>
    <xf numFmtId="0" fontId="125" fillId="0" borderId="0" xfId="100" applyFont="1"/>
    <xf numFmtId="0" fontId="140" fillId="0" borderId="75" xfId="100" applyFont="1" applyBorder="1"/>
    <xf numFmtId="0" fontId="125" fillId="2" borderId="75" xfId="100" applyFont="1" applyFill="1" applyBorder="1"/>
    <xf numFmtId="0" fontId="1" fillId="0" borderId="75" xfId="100" quotePrefix="1" applyNumberFormat="1" applyBorder="1"/>
    <xf numFmtId="0" fontId="37" fillId="50" borderId="75" xfId="100" applyFont="1" applyFill="1" applyBorder="1"/>
    <xf numFmtId="0" fontId="4" fillId="26" borderId="77" xfId="100" applyNumberFormat="1" applyFont="1" applyFill="1" applyBorder="1" applyAlignment="1"/>
    <xf numFmtId="0" fontId="4" fillId="26" borderId="78" xfId="100" applyNumberFormat="1" applyFont="1" applyFill="1" applyBorder="1" applyAlignment="1"/>
    <xf numFmtId="0" fontId="1" fillId="0" borderId="77" xfId="100" applyNumberFormat="1" applyFont="1" applyBorder="1" applyAlignment="1"/>
    <xf numFmtId="0" fontId="1" fillId="0" borderId="78" xfId="100" applyNumberFormat="1" applyFont="1" applyBorder="1" applyAlignment="1"/>
    <xf numFmtId="0" fontId="138" fillId="0" borderId="79" xfId="100" applyNumberFormat="1" applyFont="1" applyBorder="1" applyAlignment="1"/>
    <xf numFmtId="0" fontId="1" fillId="0" borderId="81" xfId="100" applyNumberFormat="1" applyFont="1" applyBorder="1" applyAlignment="1"/>
    <xf numFmtId="0" fontId="3" fillId="44" borderId="75" xfId="100" applyFont="1" applyFill="1" applyBorder="1"/>
    <xf numFmtId="0" fontId="125" fillId="2" borderId="75" xfId="100" applyFont="1" applyFill="1" applyBorder="1" applyAlignment="1">
      <alignment horizontal="center"/>
    </xf>
    <xf numFmtId="191" fontId="77" fillId="0" borderId="75" xfId="100" applyNumberFormat="1" applyFont="1" applyBorder="1" applyAlignment="1">
      <alignment horizontal="right" wrapText="1"/>
    </xf>
    <xf numFmtId="3" fontId="77" fillId="0" borderId="75" xfId="100" applyNumberFormat="1" applyFont="1" applyFill="1" applyBorder="1" applyAlignment="1">
      <alignment horizontal="right" wrapText="1"/>
    </xf>
    <xf numFmtId="4" fontId="1" fillId="0" borderId="75" xfId="100" applyNumberFormat="1" applyFont="1" applyBorder="1"/>
    <xf numFmtId="3" fontId="77" fillId="0" borderId="75" xfId="100" applyNumberFormat="1" applyFont="1" applyBorder="1" applyAlignment="1">
      <alignment horizontal="right" wrapText="1"/>
    </xf>
    <xf numFmtId="0" fontId="37" fillId="0" borderId="0" xfId="100" applyFont="1"/>
    <xf numFmtId="0" fontId="4" fillId="0" borderId="75" xfId="100" applyFont="1" applyBorder="1"/>
    <xf numFmtId="0" fontId="125" fillId="0" borderId="0" xfId="108" applyFont="1" applyFill="1" applyBorder="1"/>
    <xf numFmtId="0" fontId="77" fillId="0" borderId="0" xfId="108" applyFont="1" applyFill="1" applyBorder="1"/>
    <xf numFmtId="0" fontId="124" fillId="0" borderId="0" xfId="108" applyFont="1" applyFill="1" applyBorder="1"/>
    <xf numFmtId="0" fontId="125" fillId="2" borderId="77" xfId="108" applyFont="1" applyFill="1" applyBorder="1"/>
    <xf numFmtId="0" fontId="125" fillId="2" borderId="12" xfId="108" applyFont="1" applyFill="1" applyBorder="1" applyAlignment="1">
      <alignment horizontal="center"/>
    </xf>
    <xf numFmtId="0" fontId="125" fillId="2" borderId="78" xfId="108" applyFont="1" applyFill="1" applyBorder="1" applyAlignment="1">
      <alignment horizontal="center" wrapText="1"/>
    </xf>
    <xf numFmtId="0" fontId="1" fillId="0" borderId="77" xfId="108" applyFont="1" applyBorder="1"/>
    <xf numFmtId="0" fontId="1" fillId="0" borderId="12" xfId="108" applyFont="1" applyBorder="1" applyAlignment="1">
      <alignment horizontal="center"/>
    </xf>
    <xf numFmtId="3" fontId="1" fillId="0" borderId="78" xfId="108" applyNumberFormat="1" applyFont="1" applyBorder="1"/>
    <xf numFmtId="0" fontId="1" fillId="0" borderId="79" xfId="108" applyFont="1" applyBorder="1"/>
    <xf numFmtId="0" fontId="1" fillId="0" borderId="80" xfId="108" applyFont="1" applyBorder="1" applyAlignment="1">
      <alignment horizontal="center"/>
    </xf>
    <xf numFmtId="3" fontId="1" fillId="0" borderId="81" xfId="108" applyNumberFormat="1" applyFont="1" applyBorder="1"/>
    <xf numFmtId="0" fontId="125" fillId="0" borderId="0" xfId="93" applyFont="1" applyAlignment="1">
      <alignment horizontal="right"/>
    </xf>
    <xf numFmtId="0" fontId="1" fillId="0" borderId="0" xfId="93" applyNumberFormat="1" applyAlignment="1">
      <alignment horizontal="right"/>
    </xf>
    <xf numFmtId="0" fontId="1" fillId="0" borderId="0" xfId="93"/>
    <xf numFmtId="0" fontId="1" fillId="0" borderId="9" xfId="93" applyFont="1" applyBorder="1"/>
    <xf numFmtId="0" fontId="3" fillId="51" borderId="9" xfId="93" applyFont="1" applyFill="1" applyBorder="1"/>
    <xf numFmtId="3" fontId="1" fillId="52" borderId="9" xfId="93" applyNumberFormat="1" applyFill="1" applyBorder="1"/>
    <xf numFmtId="0" fontId="1" fillId="0" borderId="0" xfId="93" applyFont="1"/>
    <xf numFmtId="3" fontId="1" fillId="0" borderId="0" xfId="93" applyNumberFormat="1"/>
    <xf numFmtId="0" fontId="125" fillId="0" borderId="0" xfId="93" applyFont="1"/>
    <xf numFmtId="0" fontId="1" fillId="0" borderId="0" xfId="93" applyNumberFormat="1"/>
    <xf numFmtId="8" fontId="1" fillId="0" borderId="0" xfId="100" applyNumberFormat="1"/>
    <xf numFmtId="9" fontId="1" fillId="0" borderId="9" xfId="100" applyNumberFormat="1" applyBorder="1"/>
    <xf numFmtId="9" fontId="1" fillId="0" borderId="0" xfId="100" applyNumberFormat="1"/>
    <xf numFmtId="8" fontId="1" fillId="0" borderId="74" xfId="100" applyNumberFormat="1" applyBorder="1"/>
    <xf numFmtId="8" fontId="1" fillId="0" borderId="0" xfId="100" applyNumberFormat="1" applyFont="1"/>
    <xf numFmtId="174" fontId="1" fillId="0" borderId="74" xfId="100" applyNumberFormat="1" applyBorder="1"/>
    <xf numFmtId="174" fontId="1" fillId="0" borderId="0" xfId="100" applyNumberFormat="1" applyFont="1"/>
    <xf numFmtId="9" fontId="0" fillId="0" borderId="0" xfId="113" applyFont="1"/>
    <xf numFmtId="10" fontId="1" fillId="0" borderId="0" xfId="100" applyNumberFormat="1"/>
    <xf numFmtId="0" fontId="1" fillId="0" borderId="0" xfId="100" applyNumberFormat="1"/>
    <xf numFmtId="0" fontId="1" fillId="0" borderId="0" xfId="100" applyNumberFormat="1" applyFont="1"/>
    <xf numFmtId="0" fontId="1" fillId="0" borderId="9" xfId="100" applyFont="1" applyBorder="1"/>
    <xf numFmtId="0" fontId="24" fillId="0" borderId="0" xfId="23" applyFont="1"/>
    <xf numFmtId="9" fontId="1" fillId="0" borderId="9" xfId="100" applyNumberFormat="1" applyFont="1" applyBorder="1"/>
    <xf numFmtId="0" fontId="24" fillId="0" borderId="9" xfId="23" applyFont="1" applyBorder="1"/>
    <xf numFmtId="0" fontId="24" fillId="0" borderId="9" xfId="23" applyFont="1" applyBorder="1" applyAlignment="1">
      <alignment horizontal="center"/>
    </xf>
    <xf numFmtId="0" fontId="24" fillId="0" borderId="9" xfId="23" applyFont="1" applyBorder="1" applyAlignment="1">
      <alignment horizontal="center" vertical="center"/>
    </xf>
    <xf numFmtId="192" fontId="24" fillId="0" borderId="9" xfId="23" applyNumberFormat="1" applyFont="1" applyBorder="1"/>
    <xf numFmtId="193" fontId="24" fillId="0" borderId="0" xfId="23" applyNumberFormat="1" applyFont="1"/>
    <xf numFmtId="0" fontId="141" fillId="0" borderId="0" xfId="100" applyFont="1"/>
    <xf numFmtId="0" fontId="3" fillId="53" borderId="75" xfId="100" applyFont="1" applyFill="1" applyBorder="1" applyAlignment="1">
      <alignment horizontal="center" vertical="center"/>
    </xf>
    <xf numFmtId="0" fontId="3" fillId="53" borderId="75" xfId="100" applyFont="1" applyFill="1" applyBorder="1" applyAlignment="1">
      <alignment horizontal="center" vertical="center" wrapText="1"/>
    </xf>
    <xf numFmtId="0" fontId="1" fillId="0" borderId="75" xfId="100" applyBorder="1" applyAlignment="1">
      <alignment horizontal="center"/>
    </xf>
    <xf numFmtId="0" fontId="1" fillId="0" borderId="75" xfId="100" applyFont="1" applyBorder="1"/>
    <xf numFmtId="8" fontId="14" fillId="0" borderId="0" xfId="100" applyNumberFormat="1" applyFont="1"/>
    <xf numFmtId="0" fontId="1" fillId="0" borderId="0" xfId="100" applyAlignment="1">
      <alignment horizontal="center"/>
    </xf>
    <xf numFmtId="0" fontId="1" fillId="0" borderId="75" xfId="100" applyFont="1" applyBorder="1" applyAlignment="1">
      <alignment horizontal="right"/>
    </xf>
    <xf numFmtId="6" fontId="1" fillId="0" borderId="75" xfId="100" applyNumberFormat="1" applyFont="1" applyBorder="1"/>
    <xf numFmtId="0" fontId="142" fillId="0" borderId="0" xfId="100" applyFont="1"/>
    <xf numFmtId="0" fontId="3" fillId="53" borderId="75" xfId="100" applyFont="1" applyFill="1" applyBorder="1" applyAlignment="1">
      <alignment horizontal="center"/>
    </xf>
    <xf numFmtId="0" fontId="1" fillId="0" borderId="75" xfId="100" applyFont="1" applyFill="1" applyBorder="1"/>
    <xf numFmtId="8" fontId="1" fillId="0" borderId="75" xfId="100" applyNumberFormat="1" applyFont="1" applyFill="1" applyBorder="1"/>
    <xf numFmtId="0" fontId="125" fillId="0" borderId="0" xfId="114" applyFont="1" applyFill="1"/>
    <xf numFmtId="0" fontId="77" fillId="0" borderId="0" xfId="114" applyFont="1" applyFill="1"/>
    <xf numFmtId="0" fontId="125" fillId="0" borderId="0" xfId="114" applyFont="1" applyFill="1" applyAlignment="1">
      <alignment horizontal="right"/>
    </xf>
    <xf numFmtId="0" fontId="77" fillId="0" borderId="0" xfId="114" applyFont="1" applyFill="1" applyAlignment="1">
      <alignment horizontal="left"/>
    </xf>
    <xf numFmtId="0" fontId="143" fillId="0" borderId="0" xfId="93" applyFont="1"/>
    <xf numFmtId="0" fontId="144" fillId="0" borderId="0" xfId="93" applyFont="1"/>
    <xf numFmtId="0" fontId="37" fillId="0" borderId="9" xfId="93" applyFont="1" applyBorder="1" applyAlignment="1">
      <alignment horizontal="left"/>
    </xf>
    <xf numFmtId="0" fontId="145" fillId="0" borderId="9" xfId="93" applyFont="1" applyBorder="1"/>
    <xf numFmtId="0" fontId="144" fillId="0" borderId="9" xfId="93" applyFont="1" applyBorder="1"/>
    <xf numFmtId="0" fontId="1" fillId="0" borderId="9" xfId="93" applyBorder="1"/>
    <xf numFmtId="0" fontId="4" fillId="0" borderId="0" xfId="93" applyFont="1"/>
    <xf numFmtId="0" fontId="0" fillId="0" borderId="75" xfId="100" applyFont="1" applyBorder="1"/>
    <xf numFmtId="0" fontId="1" fillId="0" borderId="0" xfId="93" applyAlignment="1">
      <alignment horizontal="center"/>
    </xf>
    <xf numFmtId="0" fontId="37" fillId="54" borderId="9" xfId="100" applyFont="1" applyFill="1" applyBorder="1" applyAlignment="1">
      <alignment horizontal="center"/>
    </xf>
    <xf numFmtId="0" fontId="37" fillId="54" borderId="9" xfId="100" applyFont="1" applyFill="1" applyBorder="1" applyAlignment="1">
      <alignment horizontal="center" wrapText="1"/>
    </xf>
    <xf numFmtId="0" fontId="146" fillId="0" borderId="9" xfId="100" applyFont="1" applyFill="1" applyBorder="1" applyAlignment="1">
      <alignment horizontal="center"/>
    </xf>
    <xf numFmtId="0" fontId="14" fillId="0" borderId="0" xfId="100" applyFont="1" applyFill="1" applyBorder="1" applyAlignment="1">
      <alignment horizontal="center"/>
    </xf>
    <xf numFmtId="184" fontId="146" fillId="0" borderId="9" xfId="103" applyNumberFormat="1" applyFont="1" applyFill="1" applyBorder="1" applyAlignment="1">
      <alignment horizontal="center" wrapText="1"/>
    </xf>
    <xf numFmtId="0" fontId="14" fillId="0" borderId="9" xfId="100" applyFont="1" applyFill="1" applyBorder="1" applyAlignment="1">
      <alignment horizontal="center"/>
    </xf>
    <xf numFmtId="0" fontId="1" fillId="0" borderId="9" xfId="100" applyFill="1" applyBorder="1" applyAlignment="1">
      <alignment horizontal="center"/>
    </xf>
    <xf numFmtId="184" fontId="14" fillId="0" borderId="9" xfId="103" applyNumberFormat="1" applyFill="1" applyBorder="1" applyAlignment="1">
      <alignment horizontal="center" wrapText="1"/>
    </xf>
    <xf numFmtId="0" fontId="1" fillId="0" borderId="9" xfId="100" applyFont="1" applyFill="1" applyBorder="1" applyAlignment="1">
      <alignment horizontal="center"/>
    </xf>
    <xf numFmtId="184" fontId="14" fillId="0" borderId="9" xfId="103" applyNumberFormat="1" applyFont="1" applyFill="1" applyBorder="1" applyAlignment="1">
      <alignment horizontal="center" wrapText="1"/>
    </xf>
    <xf numFmtId="0" fontId="120" fillId="16" borderId="9" xfId="86" applyFont="1" applyFill="1" applyBorder="1" applyAlignment="1">
      <alignment horizontal="center"/>
    </xf>
    <xf numFmtId="0" fontId="14" fillId="0" borderId="0" xfId="86"/>
    <xf numFmtId="186" fontId="14" fillId="0" borderId="9" xfId="86" applyNumberFormat="1" applyFont="1" applyBorder="1"/>
    <xf numFmtId="194" fontId="14" fillId="0" borderId="9" xfId="86" applyNumberFormat="1" applyFont="1" applyBorder="1"/>
    <xf numFmtId="6" fontId="14" fillId="0" borderId="9" xfId="86" applyNumberFormat="1" applyFont="1" applyBorder="1" applyAlignment="1">
      <alignment horizontal="center"/>
    </xf>
    <xf numFmtId="0" fontId="14" fillId="0" borderId="9" xfId="86" applyFont="1" applyBorder="1"/>
    <xf numFmtId="1" fontId="14" fillId="0" borderId="9" xfId="86" applyNumberFormat="1" applyFont="1" applyBorder="1"/>
    <xf numFmtId="0" fontId="14" fillId="0" borderId="9" xfId="86" applyFont="1" applyBorder="1" applyAlignment="1">
      <alignment horizontal="center"/>
    </xf>
    <xf numFmtId="6" fontId="14" fillId="0" borderId="0" xfId="86" applyNumberFormat="1"/>
    <xf numFmtId="0" fontId="3" fillId="26" borderId="75" xfId="100" applyFont="1" applyFill="1" applyBorder="1" applyAlignment="1">
      <alignment horizontal="center"/>
    </xf>
    <xf numFmtId="175" fontId="1" fillId="0" borderId="0" xfId="100" applyNumberFormat="1"/>
    <xf numFmtId="0" fontId="0" fillId="0" borderId="9" xfId="100" applyFont="1" applyBorder="1"/>
    <xf numFmtId="14" fontId="1" fillId="0" borderId="9" xfId="100" applyNumberFormat="1" applyBorder="1"/>
    <xf numFmtId="195" fontId="1" fillId="0" borderId="75" xfId="100" applyNumberFormat="1" applyBorder="1"/>
    <xf numFmtId="22" fontId="1" fillId="0" borderId="9" xfId="100" applyNumberFormat="1" applyBorder="1"/>
    <xf numFmtId="196" fontId="1" fillId="0" borderId="9" xfId="100" applyNumberFormat="1" applyBorder="1"/>
    <xf numFmtId="20" fontId="1" fillId="0" borderId="0" xfId="100" applyNumberFormat="1"/>
    <xf numFmtId="14" fontId="0" fillId="0" borderId="9" xfId="100" applyNumberFormat="1" applyFont="1" applyBorder="1"/>
    <xf numFmtId="14" fontId="1" fillId="0" borderId="0" xfId="100" applyNumberFormat="1"/>
    <xf numFmtId="22" fontId="1" fillId="0" borderId="0" xfId="100" applyNumberFormat="1"/>
    <xf numFmtId="0" fontId="3" fillId="26" borderId="0" xfId="100" applyFont="1" applyFill="1" applyAlignment="1">
      <alignment horizontal="center"/>
    </xf>
    <xf numFmtId="197" fontId="1" fillId="0" borderId="75" xfId="100" applyNumberFormat="1" applyBorder="1" applyAlignment="1">
      <alignment horizontal="center"/>
    </xf>
    <xf numFmtId="196" fontId="1" fillId="0" borderId="0" xfId="100" applyNumberFormat="1"/>
    <xf numFmtId="0" fontId="3" fillId="55" borderId="82" xfId="100" applyNumberFormat="1" applyFont="1" applyFill="1" applyBorder="1" applyAlignment="1">
      <alignment horizontal="center"/>
    </xf>
    <xf numFmtId="184" fontId="3" fillId="55" borderId="83" xfId="101" applyNumberFormat="1" applyFont="1" applyFill="1" applyBorder="1" applyAlignment="1">
      <alignment horizontal="center"/>
    </xf>
    <xf numFmtId="0" fontId="3" fillId="55" borderId="83" xfId="100" applyNumberFormat="1" applyFont="1" applyFill="1" applyBorder="1" applyAlignment="1">
      <alignment horizontal="center"/>
    </xf>
    <xf numFmtId="0" fontId="3" fillId="55" borderId="84" xfId="100" applyNumberFormat="1" applyFont="1" applyFill="1" applyBorder="1" applyAlignment="1">
      <alignment horizontal="center"/>
    </xf>
    <xf numFmtId="185" fontId="1" fillId="0" borderId="82" xfId="100" applyNumberFormat="1" applyFont="1" applyBorder="1" applyAlignment="1">
      <alignment horizontal="left"/>
    </xf>
    <xf numFmtId="184" fontId="138" fillId="0" borderId="83" xfId="101" applyNumberFormat="1" applyFont="1" applyBorder="1"/>
    <xf numFmtId="0" fontId="1" fillId="0" borderId="83" xfId="100" applyNumberFormat="1" applyFont="1" applyBorder="1" applyAlignment="1"/>
    <xf numFmtId="0" fontId="1" fillId="0" borderId="84" xfId="100" applyNumberFormat="1" applyFont="1" applyBorder="1" applyAlignment="1"/>
    <xf numFmtId="43" fontId="0" fillId="0" borderId="0" xfId="101" applyFont="1"/>
    <xf numFmtId="185" fontId="1" fillId="0" borderId="0" xfId="100" applyNumberFormat="1" applyAlignment="1">
      <alignment horizontal="left"/>
    </xf>
    <xf numFmtId="185" fontId="1" fillId="0" borderId="85" xfId="100" applyNumberFormat="1" applyFont="1" applyBorder="1" applyAlignment="1">
      <alignment horizontal="left"/>
    </xf>
    <xf numFmtId="184" fontId="138" fillId="0" borderId="86" xfId="101" applyNumberFormat="1" applyFont="1" applyBorder="1"/>
    <xf numFmtId="0" fontId="1" fillId="0" borderId="86" xfId="100" applyNumberFormat="1" applyFont="1" applyBorder="1" applyAlignment="1"/>
    <xf numFmtId="0" fontId="1" fillId="0" borderId="87" xfId="100" applyNumberFormat="1" applyFont="1" applyBorder="1" applyAlignment="1"/>
    <xf numFmtId="0" fontId="3" fillId="51" borderId="88" xfId="93" applyFont="1" applyFill="1" applyBorder="1" applyAlignment="1">
      <alignment horizontal="center" vertical="top" wrapText="1"/>
    </xf>
    <xf numFmtId="186" fontId="77" fillId="56" borderId="89" xfId="93" applyNumberFormat="1" applyFont="1" applyFill="1" applyBorder="1" applyAlignment="1">
      <alignment horizontal="right" vertical="center" wrapText="1"/>
    </xf>
    <xf numFmtId="186" fontId="77" fillId="56" borderId="90" xfId="93" applyNumberFormat="1" applyFont="1" applyFill="1" applyBorder="1" applyAlignment="1">
      <alignment horizontal="right" vertical="center" wrapText="1"/>
    </xf>
    <xf numFmtId="0" fontId="125" fillId="0" borderId="0" xfId="93" applyFont="1" applyBorder="1" applyAlignment="1">
      <alignment horizontal="right"/>
    </xf>
    <xf numFmtId="186" fontId="77" fillId="0" borderId="0" xfId="93" applyNumberFormat="1" applyFont="1" applyBorder="1" applyAlignment="1">
      <alignment horizontal="right" vertical="top" wrapText="1"/>
    </xf>
    <xf numFmtId="0" fontId="3" fillId="51" borderId="91" xfId="93" applyFont="1" applyFill="1" applyBorder="1" applyAlignment="1">
      <alignment horizontal="center" vertical="top" wrapText="1"/>
    </xf>
    <xf numFmtId="186" fontId="77" fillId="56" borderId="89" xfId="93" applyNumberFormat="1" applyFont="1" applyFill="1" applyBorder="1" applyAlignment="1">
      <alignment horizontal="right" vertical="top" wrapText="1"/>
    </xf>
    <xf numFmtId="186" fontId="77" fillId="56" borderId="90" xfId="93" applyNumberFormat="1" applyFont="1" applyFill="1" applyBorder="1" applyAlignment="1">
      <alignment horizontal="right" vertical="top" wrapText="1"/>
    </xf>
    <xf numFmtId="10" fontId="77" fillId="0" borderId="0" xfId="93" applyNumberFormat="1" applyFont="1" applyBorder="1" applyAlignment="1">
      <alignment horizontal="right" vertical="top" wrapText="1"/>
    </xf>
    <xf numFmtId="0" fontId="3" fillId="51" borderId="92" xfId="93" applyFont="1" applyFill="1" applyBorder="1" applyAlignment="1">
      <alignment horizontal="center" vertical="top" wrapText="1"/>
    </xf>
    <xf numFmtId="10" fontId="77" fillId="56" borderId="89" xfId="93" applyNumberFormat="1" applyFont="1" applyFill="1" applyBorder="1" applyAlignment="1">
      <alignment horizontal="center" vertical="top" wrapText="1"/>
    </xf>
    <xf numFmtId="10" fontId="77" fillId="56" borderId="90" xfId="93" applyNumberFormat="1" applyFont="1" applyFill="1" applyBorder="1" applyAlignment="1">
      <alignment horizontal="center" vertical="top" wrapText="1"/>
    </xf>
    <xf numFmtId="0" fontId="3" fillId="51" borderId="9" xfId="93" applyFont="1" applyFill="1" applyBorder="1" applyAlignment="1">
      <alignment horizontal="center" vertical="center" wrapText="1"/>
    </xf>
    <xf numFmtId="9" fontId="1" fillId="0" borderId="0" xfId="98" applyFont="1"/>
    <xf numFmtId="14" fontId="1" fillId="0" borderId="0" xfId="93" applyNumberFormat="1"/>
    <xf numFmtId="0" fontId="3" fillId="51" borderId="9" xfId="93" applyFont="1" applyFill="1" applyBorder="1" applyAlignment="1">
      <alignment horizontal="center"/>
    </xf>
    <xf numFmtId="0" fontId="137" fillId="51" borderId="9" xfId="93" applyFont="1" applyFill="1" applyBorder="1"/>
    <xf numFmtId="0" fontId="37" fillId="0" borderId="0" xfId="93" applyFont="1" applyAlignment="1">
      <alignment horizontal="right"/>
    </xf>
    <xf numFmtId="0" fontId="1" fillId="0" borderId="0" xfId="93" applyAlignment="1">
      <alignment horizontal="right"/>
    </xf>
    <xf numFmtId="1" fontId="14" fillId="52" borderId="9" xfId="93" applyNumberFormat="1" applyFont="1" applyFill="1" applyBorder="1" applyAlignment="1">
      <alignment horizontal="center"/>
    </xf>
    <xf numFmtId="198" fontId="14" fillId="52" borderId="9" xfId="93" applyNumberFormat="1" applyFont="1" applyFill="1" applyBorder="1" applyAlignment="1">
      <alignment horizontal="center"/>
    </xf>
    <xf numFmtId="0" fontId="14" fillId="52" borderId="9" xfId="93" applyFont="1" applyFill="1" applyBorder="1"/>
    <xf numFmtId="0" fontId="14" fillId="52" borderId="9" xfId="93" applyFont="1" applyFill="1" applyBorder="1" applyAlignment="1">
      <alignment vertical="top"/>
    </xf>
    <xf numFmtId="198" fontId="1" fillId="0" borderId="0" xfId="93" applyNumberFormat="1"/>
    <xf numFmtId="0" fontId="14" fillId="52" borderId="9" xfId="93" applyFont="1" applyFill="1" applyBorder="1" applyAlignment="1">
      <alignment vertical="top" wrapText="1"/>
    </xf>
    <xf numFmtId="0" fontId="3" fillId="51" borderId="9" xfId="93" applyFont="1" applyFill="1" applyBorder="1" applyAlignment="1">
      <alignment horizontal="center" vertical="center"/>
    </xf>
    <xf numFmtId="10" fontId="3" fillId="51" borderId="9" xfId="98" applyNumberFormat="1" applyFont="1" applyFill="1" applyBorder="1" applyAlignment="1">
      <alignment horizontal="center" vertical="center"/>
    </xf>
    <xf numFmtId="0" fontId="3" fillId="51" borderId="0" xfId="93" applyFont="1" applyFill="1" applyBorder="1" applyAlignment="1">
      <alignment horizontal="center" vertical="center"/>
    </xf>
    <xf numFmtId="0" fontId="3" fillId="57" borderId="0" xfId="93" applyFont="1" applyFill="1" applyAlignment="1">
      <alignment horizontal="centerContinuous" vertical="center"/>
    </xf>
    <xf numFmtId="0" fontId="1" fillId="0" borderId="0" xfId="93" applyFont="1" applyAlignment="1">
      <alignment horizontal="center"/>
    </xf>
    <xf numFmtId="3" fontId="1" fillId="0" borderId="0" xfId="93" applyNumberFormat="1" applyFont="1"/>
    <xf numFmtId="10" fontId="1" fillId="0" borderId="0" xfId="98" applyNumberFormat="1" applyFont="1"/>
    <xf numFmtId="10" fontId="0" fillId="0" borderId="0" xfId="98" applyNumberFormat="1" applyFont="1"/>
    <xf numFmtId="10" fontId="1" fillId="52" borderId="9" xfId="98" applyNumberFormat="1" applyFont="1" applyFill="1" applyBorder="1"/>
    <xf numFmtId="0" fontId="1" fillId="0" borderId="0" xfId="93" applyBorder="1"/>
    <xf numFmtId="186" fontId="14" fillId="0" borderId="0" xfId="93" applyNumberFormat="1" applyFont="1" applyBorder="1" applyAlignment="1">
      <alignment horizontal="right" vertical="top" wrapText="1"/>
    </xf>
    <xf numFmtId="10" fontId="14" fillId="0" borderId="0" xfId="93" applyNumberFormat="1" applyFont="1" applyBorder="1" applyAlignment="1">
      <alignment horizontal="right" vertical="top" wrapText="1"/>
    </xf>
    <xf numFmtId="0" fontId="139" fillId="0" borderId="0" xfId="93" applyFont="1"/>
    <xf numFmtId="0" fontId="14" fillId="0" borderId="9" xfId="86" applyFill="1" applyBorder="1" applyAlignment="1">
      <alignment horizontal="center" vertical="center"/>
    </xf>
    <xf numFmtId="0" fontId="14" fillId="0" borderId="0" xfId="86" applyAlignment="1">
      <alignment horizontal="center" vertical="center"/>
    </xf>
    <xf numFmtId="0" fontId="147" fillId="16" borderId="9" xfId="86" applyFont="1" applyFill="1" applyBorder="1" applyAlignment="1">
      <alignment horizontal="center"/>
    </xf>
    <xf numFmtId="0" fontId="147" fillId="16" borderId="93" xfId="86" applyFont="1" applyFill="1" applyBorder="1" applyAlignment="1">
      <alignment horizontal="center"/>
    </xf>
    <xf numFmtId="0" fontId="14" fillId="0" borderId="9" xfId="86" applyFill="1" applyBorder="1" applyAlignment="1">
      <alignment horizontal="center"/>
    </xf>
    <xf numFmtId="0" fontId="14" fillId="0" borderId="9" xfId="86" applyFill="1" applyBorder="1"/>
    <xf numFmtId="0" fontId="14" fillId="0" borderId="0" xfId="86" applyFont="1"/>
    <xf numFmtId="0" fontId="3" fillId="51" borderId="0" xfId="93" applyFont="1" applyFill="1"/>
    <xf numFmtId="0" fontId="120" fillId="58" borderId="9" xfId="23" applyFont="1" applyFill="1" applyBorder="1" applyAlignment="1">
      <alignment horizontal="center"/>
    </xf>
    <xf numFmtId="0" fontId="120" fillId="58" borderId="9" xfId="23" applyFont="1" applyFill="1" applyBorder="1"/>
    <xf numFmtId="0" fontId="120" fillId="58" borderId="24" xfId="23" applyFont="1" applyFill="1" applyBorder="1" applyAlignment="1">
      <alignment horizontal="center"/>
    </xf>
    <xf numFmtId="0" fontId="121" fillId="0" borderId="9" xfId="23" applyFont="1" applyFill="1" applyBorder="1"/>
    <xf numFmtId="8" fontId="121" fillId="0" borderId="9" xfId="23" applyNumberFormat="1" applyFont="1" applyFill="1" applyBorder="1"/>
    <xf numFmtId="14" fontId="121" fillId="0" borderId="9" xfId="23" applyNumberFormat="1" applyFont="1" applyFill="1" applyBorder="1"/>
    <xf numFmtId="3" fontId="121" fillId="0" borderId="9" xfId="23" applyNumberFormat="1" applyFont="1" applyFill="1" applyBorder="1" applyAlignment="1">
      <alignment horizontal="center"/>
    </xf>
    <xf numFmtId="0" fontId="148" fillId="0" borderId="9" xfId="23" applyFont="1" applyFill="1" applyBorder="1" applyAlignment="1">
      <alignment horizontal="center"/>
    </xf>
    <xf numFmtId="3" fontId="14" fillId="0" borderId="0" xfId="23" applyNumberFormat="1"/>
    <xf numFmtId="8" fontId="14" fillId="0" borderId="73" xfId="23" applyNumberFormat="1" applyFont="1" applyBorder="1"/>
    <xf numFmtId="0" fontId="14" fillId="0" borderId="0" xfId="86" applyProtection="1">
      <protection locked="0"/>
    </xf>
    <xf numFmtId="0" fontId="137" fillId="60" borderId="0" xfId="86" applyFont="1" applyFill="1" applyProtection="1">
      <protection locked="0"/>
    </xf>
    <xf numFmtId="0" fontId="137" fillId="60" borderId="0" xfId="86" applyFont="1" applyFill="1" applyAlignment="1" applyProtection="1">
      <alignment horizontal="center"/>
      <protection locked="0"/>
    </xf>
    <xf numFmtId="184" fontId="0" fillId="0" borderId="0" xfId="101" applyNumberFormat="1" applyFont="1" applyProtection="1">
      <protection locked="0"/>
    </xf>
    <xf numFmtId="184" fontId="14" fillId="0" borderId="0" xfId="86" applyNumberFormat="1" applyFont="1" applyProtection="1">
      <protection locked="0"/>
    </xf>
    <xf numFmtId="0" fontId="14" fillId="0" borderId="0" xfId="86" applyBorder="1" applyProtection="1">
      <protection locked="0"/>
    </xf>
    <xf numFmtId="184" fontId="0" fillId="0" borderId="0" xfId="101" applyNumberFormat="1" applyFont="1" applyBorder="1" applyProtection="1">
      <protection locked="0"/>
    </xf>
    <xf numFmtId="184" fontId="14" fillId="0" borderId="0" xfId="86" applyNumberFormat="1" applyFont="1" applyBorder="1" applyProtection="1">
      <protection locked="0"/>
    </xf>
    <xf numFmtId="0" fontId="141" fillId="0" borderId="0" xfId="86" applyFont="1" applyAlignment="1" applyProtection="1">
      <alignment horizontal="right"/>
      <protection locked="0"/>
    </xf>
    <xf numFmtId="184" fontId="14" fillId="0" borderId="0" xfId="86" applyNumberFormat="1" applyProtection="1">
      <protection locked="0"/>
    </xf>
    <xf numFmtId="0" fontId="141" fillId="0" borderId="0" xfId="86" applyFont="1" applyProtection="1">
      <protection locked="0"/>
    </xf>
    <xf numFmtId="0" fontId="141" fillId="0" borderId="0" xfId="86" applyFont="1" applyAlignment="1" applyProtection="1">
      <alignment horizontal="center"/>
      <protection locked="0"/>
    </xf>
    <xf numFmtId="0" fontId="120" fillId="43" borderId="9" xfId="23" applyFont="1" applyFill="1" applyBorder="1" applyAlignment="1">
      <alignment horizontal="center" vertical="center"/>
    </xf>
    <xf numFmtId="0" fontId="121" fillId="0" borderId="9" xfId="23" applyFont="1" applyBorder="1" applyAlignment="1">
      <alignment horizontal="center" vertical="center"/>
    </xf>
    <xf numFmtId="0" fontId="148" fillId="0" borderId="9" xfId="23" applyFont="1" applyBorder="1" applyAlignment="1">
      <alignment horizontal="center" vertical="center"/>
    </xf>
    <xf numFmtId="0" fontId="121" fillId="0" borderId="9" xfId="23" applyFont="1" applyBorder="1"/>
    <xf numFmtId="0" fontId="14" fillId="0" borderId="9" xfId="23" applyBorder="1"/>
    <xf numFmtId="0" fontId="38" fillId="61" borderId="9" xfId="109" applyFont="1" applyFill="1" applyBorder="1"/>
    <xf numFmtId="6" fontId="38" fillId="61" borderId="9" xfId="104" applyNumberFormat="1" applyFont="1" applyFill="1" applyBorder="1"/>
    <xf numFmtId="0" fontId="1" fillId="0" borderId="0" xfId="94"/>
    <xf numFmtId="0" fontId="1" fillId="0" borderId="0" xfId="94" applyAlignment="1">
      <alignment horizontal="right"/>
    </xf>
    <xf numFmtId="0" fontId="34" fillId="0" borderId="9" xfId="109" applyFont="1" applyBorder="1"/>
    <xf numFmtId="6" fontId="34" fillId="0" borderId="9" xfId="104" applyNumberFormat="1" applyFont="1" applyBorder="1"/>
    <xf numFmtId="0" fontId="1" fillId="0" borderId="0" xfId="94" applyAlignment="1">
      <alignment horizontal="left"/>
    </xf>
    <xf numFmtId="188" fontId="0" fillId="0" borderId="0" xfId="89" applyNumberFormat="1" applyFont="1" applyFill="1" applyAlignment="1">
      <alignment horizontal="right"/>
    </xf>
    <xf numFmtId="188" fontId="0" fillId="61" borderId="0" xfId="89" applyNumberFormat="1" applyFont="1" applyFill="1"/>
    <xf numFmtId="188" fontId="1" fillId="0" borderId="0" xfId="94" applyNumberFormat="1"/>
    <xf numFmtId="0" fontId="14" fillId="0" borderId="9" xfId="109" applyFont="1" applyBorder="1"/>
    <xf numFmtId="199" fontId="1" fillId="0" borderId="0" xfId="94" applyNumberFormat="1" applyFill="1" applyAlignment="1">
      <alignment horizontal="right"/>
    </xf>
    <xf numFmtId="199" fontId="0" fillId="61" borderId="0" xfId="115" applyNumberFormat="1" applyFont="1" applyFill="1"/>
    <xf numFmtId="199" fontId="1" fillId="0" borderId="0" xfId="94" applyNumberFormat="1"/>
    <xf numFmtId="201" fontId="0" fillId="61" borderId="0" xfId="115" applyNumberFormat="1" applyFont="1" applyFill="1"/>
    <xf numFmtId="202" fontId="1" fillId="0" borderId="0" xfId="94" applyNumberFormat="1" applyFill="1" applyAlignment="1">
      <alignment horizontal="right"/>
    </xf>
    <xf numFmtId="202" fontId="1" fillId="0" borderId="0" xfId="94" applyNumberFormat="1"/>
    <xf numFmtId="0" fontId="1" fillId="0" borderId="0" xfId="94" applyAlignment="1"/>
    <xf numFmtId="0" fontId="1" fillId="0" borderId="0" xfId="94" applyFill="1" applyAlignment="1">
      <alignment horizontal="right"/>
    </xf>
    <xf numFmtId="199" fontId="1" fillId="61" borderId="0" xfId="94" applyNumberFormat="1" applyFill="1"/>
    <xf numFmtId="3" fontId="1" fillId="61" borderId="0" xfId="94" applyNumberFormat="1" applyFill="1"/>
    <xf numFmtId="3" fontId="1" fillId="0" borderId="0" xfId="94" applyNumberFormat="1"/>
    <xf numFmtId="0" fontId="1" fillId="0" borderId="9" xfId="94" quotePrefix="1" applyNumberFormat="1" applyBorder="1"/>
    <xf numFmtId="7" fontId="1" fillId="0" borderId="9" xfId="94" applyNumberFormat="1" applyBorder="1"/>
    <xf numFmtId="0" fontId="120" fillId="16" borderId="9" xfId="23" applyFont="1" applyFill="1" applyBorder="1" applyAlignment="1">
      <alignment horizontal="center"/>
    </xf>
    <xf numFmtId="0" fontId="120" fillId="16" borderId="9" xfId="23" applyFont="1" applyFill="1" applyBorder="1"/>
    <xf numFmtId="0" fontId="121" fillId="0" borderId="9" xfId="23" applyFont="1" applyBorder="1" applyAlignment="1">
      <alignment horizontal="center"/>
    </xf>
    <xf numFmtId="0" fontId="149" fillId="16" borderId="9" xfId="23" applyFont="1" applyFill="1" applyBorder="1"/>
    <xf numFmtId="0" fontId="121" fillId="0" borderId="0" xfId="23" applyFont="1" applyFill="1" applyBorder="1" applyAlignment="1">
      <alignment horizontal="center"/>
    </xf>
    <xf numFmtId="0" fontId="14" fillId="0" borderId="0" xfId="23" applyAlignment="1">
      <alignment horizontal="center" vertical="center"/>
    </xf>
    <xf numFmtId="0" fontId="4" fillId="63" borderId="9" xfId="23" applyFont="1" applyFill="1" applyBorder="1" applyAlignment="1">
      <alignment horizontal="center" vertical="center"/>
    </xf>
    <xf numFmtId="0" fontId="14" fillId="64" borderId="9" xfId="23" applyFill="1" applyBorder="1" applyAlignment="1">
      <alignment horizontal="center" vertical="center"/>
    </xf>
    <xf numFmtId="4" fontId="14" fillId="64" borderId="9" xfId="23" applyNumberFormat="1" applyFill="1" applyBorder="1"/>
    <xf numFmtId="0" fontId="14" fillId="64" borderId="9" xfId="23" applyFill="1" applyBorder="1"/>
    <xf numFmtId="0" fontId="150" fillId="0" borderId="9" xfId="23" applyFont="1" applyFill="1" applyBorder="1" applyAlignment="1">
      <alignment horizontal="center"/>
    </xf>
    <xf numFmtId="0" fontId="150" fillId="0" borderId="9" xfId="23" applyFont="1" applyFill="1" applyBorder="1" applyAlignment="1">
      <alignment horizontal="center" wrapText="1"/>
    </xf>
    <xf numFmtId="0" fontId="148" fillId="0" borderId="0" xfId="23" applyFont="1" applyFill="1" applyAlignment="1">
      <alignment horizontal="center"/>
    </xf>
    <xf numFmtId="0" fontId="151" fillId="16" borderId="9" xfId="23" applyFont="1" applyFill="1" applyBorder="1" applyAlignment="1">
      <alignment horizontal="center"/>
    </xf>
    <xf numFmtId="0" fontId="148" fillId="0" borderId="0" xfId="23" applyFont="1"/>
    <xf numFmtId="0" fontId="121" fillId="0" borderId="9" xfId="23" applyFont="1" applyFill="1" applyBorder="1" applyAlignment="1">
      <alignment horizontal="center"/>
    </xf>
    <xf numFmtId="0" fontId="148" fillId="0" borderId="0" xfId="23" applyFont="1" applyAlignment="1">
      <alignment horizontal="center"/>
    </xf>
    <xf numFmtId="0" fontId="150" fillId="0" borderId="0" xfId="23" applyFont="1" applyBorder="1" applyAlignment="1"/>
    <xf numFmtId="0" fontId="121" fillId="0" borderId="0" xfId="23" applyFont="1" applyBorder="1" applyAlignment="1">
      <alignment horizontal="center"/>
    </xf>
    <xf numFmtId="0" fontId="137" fillId="26" borderId="78" xfId="23" applyNumberFormat="1" applyFont="1" applyFill="1" applyBorder="1" applyAlignment="1">
      <alignment horizontal="center" vertical="center"/>
    </xf>
    <xf numFmtId="0" fontId="137" fillId="26" borderId="77" xfId="23" applyNumberFormat="1" applyFont="1" applyFill="1" applyBorder="1" applyAlignment="1">
      <alignment horizontal="center" vertical="center" wrapText="1"/>
    </xf>
    <xf numFmtId="0" fontId="137" fillId="26" borderId="12" xfId="23" applyNumberFormat="1" applyFont="1" applyFill="1" applyBorder="1" applyAlignment="1">
      <alignment horizontal="center" vertical="center" wrapText="1"/>
    </xf>
    <xf numFmtId="0" fontId="37" fillId="0" borderId="9" xfId="23" applyNumberFormat="1" applyFont="1" applyBorder="1" applyAlignment="1">
      <alignment horizontal="center"/>
    </xf>
    <xf numFmtId="0" fontId="120" fillId="16" borderId="9" xfId="86" applyFont="1" applyFill="1" applyBorder="1" applyAlignment="1">
      <alignment horizontal="center" vertical="center" wrapText="1"/>
    </xf>
    <xf numFmtId="0" fontId="152" fillId="0" borderId="0" xfId="0" applyFont="1"/>
    <xf numFmtId="0" fontId="0" fillId="0" borderId="74" xfId="0" applyBorder="1"/>
    <xf numFmtId="0" fontId="0" fillId="0" borderId="23" xfId="0" applyBorder="1"/>
    <xf numFmtId="0" fontId="153" fillId="0" borderId="34" xfId="23" applyFont="1" applyBorder="1"/>
    <xf numFmtId="3" fontId="154" fillId="0" borderId="34" xfId="23" applyNumberFormat="1" applyFont="1" applyBorder="1"/>
    <xf numFmtId="0" fontId="155" fillId="0" borderId="0" xfId="23" applyFont="1"/>
    <xf numFmtId="0" fontId="156" fillId="0" borderId="0" xfId="23" applyFont="1"/>
    <xf numFmtId="0" fontId="157" fillId="0" borderId="0" xfId="23" applyFont="1"/>
    <xf numFmtId="0" fontId="158" fillId="65" borderId="33" xfId="23" applyFont="1" applyFill="1" applyBorder="1" applyAlignment="1">
      <alignment horizontal="center" vertical="center"/>
    </xf>
    <xf numFmtId="0" fontId="156" fillId="33" borderId="34" xfId="23" applyFont="1" applyFill="1" applyBorder="1" applyAlignment="1">
      <alignment vertical="center"/>
    </xf>
    <xf numFmtId="14" fontId="157" fillId="33" borderId="34" xfId="23" applyNumberFormat="1" applyFont="1" applyFill="1" applyBorder="1" applyAlignment="1">
      <alignment vertical="center"/>
    </xf>
    <xf numFmtId="0" fontId="157" fillId="33" borderId="34" xfId="23" applyFont="1" applyFill="1" applyBorder="1" applyAlignment="1">
      <alignment horizontal="center" vertical="center"/>
    </xf>
    <xf numFmtId="0" fontId="156" fillId="33" borderId="0" xfId="23" applyFont="1" applyFill="1" applyBorder="1" applyAlignment="1">
      <alignment vertical="center"/>
    </xf>
    <xf numFmtId="14" fontId="157" fillId="33" borderId="0" xfId="23" applyNumberFormat="1" applyFont="1" applyFill="1" applyBorder="1" applyAlignment="1">
      <alignment vertical="center"/>
    </xf>
    <xf numFmtId="0" fontId="157" fillId="33" borderId="0" xfId="23" applyFont="1" applyFill="1" applyBorder="1" applyAlignment="1">
      <alignment horizontal="center" vertical="center"/>
    </xf>
    <xf numFmtId="0" fontId="159" fillId="0" borderId="0" xfId="23" applyFont="1"/>
    <xf numFmtId="0" fontId="157" fillId="33" borderId="34" xfId="23" applyFont="1" applyFill="1" applyBorder="1" applyAlignment="1">
      <alignment vertical="center"/>
    </xf>
    <xf numFmtId="0" fontId="157" fillId="33" borderId="34" xfId="23" applyNumberFormat="1" applyFont="1" applyFill="1" applyBorder="1" applyAlignment="1">
      <alignment vertical="center"/>
    </xf>
    <xf numFmtId="0" fontId="158" fillId="65" borderId="99" xfId="23" applyFont="1" applyFill="1" applyBorder="1" applyAlignment="1">
      <alignment horizontal="center" vertical="center"/>
    </xf>
    <xf numFmtId="14" fontId="157" fillId="33" borderId="34" xfId="23" applyNumberFormat="1" applyFont="1" applyFill="1" applyBorder="1" applyAlignment="1">
      <alignment horizontal="center" vertical="center"/>
    </xf>
    <xf numFmtId="0" fontId="156" fillId="8" borderId="100" xfId="23" applyFont="1" applyFill="1" applyBorder="1"/>
    <xf numFmtId="0" fontId="156" fillId="0" borderId="100" xfId="23" applyFont="1" applyBorder="1"/>
    <xf numFmtId="0" fontId="156" fillId="0" borderId="101" xfId="23" applyFont="1" applyBorder="1"/>
    <xf numFmtId="0" fontId="160" fillId="66" borderId="0" xfId="51" applyFont="1" applyFill="1" applyAlignment="1">
      <alignment horizontal="center" vertical="center"/>
    </xf>
    <xf numFmtId="0" fontId="59" fillId="31" borderId="102" xfId="51" applyFill="1" applyBorder="1">
      <alignment vertical="center"/>
    </xf>
    <xf numFmtId="0" fontId="160" fillId="67" borderId="102" xfId="51" applyFont="1" applyFill="1" applyBorder="1">
      <alignment vertical="center"/>
    </xf>
    <xf numFmtId="0" fontId="60" fillId="0" borderId="103" xfId="52" applyBorder="1"/>
    <xf numFmtId="0" fontId="165" fillId="68" borderId="103" xfId="51" applyFont="1" applyFill="1" applyBorder="1" applyAlignment="1">
      <alignment horizontal="left"/>
    </xf>
    <xf numFmtId="0" fontId="60" fillId="0" borderId="0" xfId="52" applyBorder="1"/>
    <xf numFmtId="0" fontId="61" fillId="0" borderId="103" xfId="52" applyFont="1" applyBorder="1"/>
    <xf numFmtId="0" fontId="61" fillId="0" borderId="0" xfId="52" applyFont="1" applyBorder="1"/>
    <xf numFmtId="0" fontId="60" fillId="0" borderId="104" xfId="52" applyBorder="1"/>
    <xf numFmtId="0" fontId="61" fillId="0" borderId="104" xfId="52" applyFont="1" applyBorder="1"/>
    <xf numFmtId="0" fontId="61" fillId="20" borderId="104" xfId="53" applyFill="1" applyBorder="1" applyAlignment="1">
      <alignment horizontal="center" vertical="center"/>
    </xf>
    <xf numFmtId="0" fontId="163" fillId="20" borderId="0" xfId="54" applyNumberFormat="1" applyFont="1" applyAlignment="1">
      <alignment horizontal="center" vertical="center"/>
    </xf>
    <xf numFmtId="14" fontId="163" fillId="20" borderId="0" xfId="54" applyNumberFormat="1" applyFont="1" applyAlignment="1">
      <alignment horizontal="center" vertical="center"/>
    </xf>
    <xf numFmtId="167" fontId="163" fillId="20" borderId="0" xfId="54" applyNumberFormat="1" applyFont="1" applyAlignment="1">
      <alignment horizontal="center" vertical="center"/>
    </xf>
    <xf numFmtId="0" fontId="163" fillId="21" borderId="0" xfId="55" applyNumberFormat="1" applyFont="1" applyAlignment="1">
      <alignment horizontal="center" vertical="center"/>
    </xf>
    <xf numFmtId="14" fontId="163" fillId="21" borderId="0" xfId="55" applyNumberFormat="1" applyFont="1" applyAlignment="1">
      <alignment horizontal="center" vertical="center"/>
    </xf>
    <xf numFmtId="167" fontId="163" fillId="21" borderId="0" xfId="55" applyNumberFormat="1" applyFont="1" applyAlignment="1">
      <alignment horizontal="center" vertical="center"/>
    </xf>
    <xf numFmtId="0" fontId="163" fillId="21" borderId="105" xfId="55" applyNumberFormat="1" applyFont="1" applyBorder="1" applyAlignment="1">
      <alignment horizontal="center" vertical="center"/>
    </xf>
    <xf numFmtId="14" fontId="163" fillId="21" borderId="105" xfId="55" applyNumberFormat="1" applyFont="1" applyBorder="1" applyAlignment="1">
      <alignment horizontal="center" vertical="center"/>
    </xf>
    <xf numFmtId="167" fontId="163" fillId="21" borderId="105" xfId="55" applyNumberFormat="1" applyFont="1" applyBorder="1" applyAlignment="1">
      <alignment horizontal="center" vertical="center"/>
    </xf>
    <xf numFmtId="17" fontId="0" fillId="0" borderId="0" xfId="0" applyNumberFormat="1"/>
    <xf numFmtId="17" fontId="4" fillId="0" borderId="9" xfId="0" applyNumberFormat="1" applyFont="1" applyBorder="1"/>
    <xf numFmtId="0" fontId="5" fillId="0" borderId="0" xfId="0" applyFont="1" applyFill="1" applyBorder="1"/>
    <xf numFmtId="0" fontId="0" fillId="0" borderId="9" xfId="0" applyBorder="1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0" xfId="0" applyAlignment="1">
      <alignment wrapText="1"/>
    </xf>
    <xf numFmtId="17" fontId="0" fillId="0" borderId="9" xfId="0" applyNumberFormat="1" applyBorder="1"/>
    <xf numFmtId="0" fontId="0" fillId="0" borderId="106" xfId="0" applyBorder="1"/>
    <xf numFmtId="0" fontId="0" fillId="0" borderId="97" xfId="0" applyBorder="1"/>
    <xf numFmtId="0" fontId="0" fillId="0" borderId="24" xfId="0" applyBorder="1"/>
    <xf numFmtId="0" fontId="0" fillId="0" borderId="0" xfId="0" applyBorder="1"/>
    <xf numFmtId="0" fontId="0" fillId="0" borderId="107" xfId="0" applyBorder="1"/>
    <xf numFmtId="0" fontId="0" fillId="0" borderId="96" xfId="0" applyBorder="1"/>
    <xf numFmtId="0" fontId="0" fillId="0" borderId="72" xfId="0" applyBorder="1"/>
    <xf numFmtId="0" fontId="0" fillId="0" borderId="95" xfId="0" applyBorder="1"/>
    <xf numFmtId="0" fontId="0" fillId="0" borderId="75" xfId="0" applyBorder="1"/>
    <xf numFmtId="3" fontId="0" fillId="0" borderId="75" xfId="0" applyNumberFormat="1" applyBorder="1"/>
    <xf numFmtId="0" fontId="125" fillId="0" borderId="0" xfId="0" applyFont="1"/>
    <xf numFmtId="0" fontId="136" fillId="0" borderId="0" xfId="0" applyFont="1"/>
    <xf numFmtId="0" fontId="168" fillId="0" borderId="75" xfId="0" applyFont="1" applyFill="1" applyBorder="1"/>
    <xf numFmtId="3" fontId="5" fillId="0" borderId="75" xfId="0" applyNumberFormat="1" applyFont="1" applyBorder="1"/>
    <xf numFmtId="0" fontId="3" fillId="71" borderId="0" xfId="0" applyFont="1" applyFill="1"/>
    <xf numFmtId="39" fontId="0" fillId="0" borderId="0" xfId="88" applyNumberFormat="1" applyFont="1"/>
    <xf numFmtId="203" fontId="0" fillId="0" borderId="75" xfId="0" applyNumberFormat="1" applyBorder="1" applyAlignment="1">
      <alignment horizontal="center"/>
    </xf>
    <xf numFmtId="6" fontId="0" fillId="0" borderId="75" xfId="0" applyNumberFormat="1" applyBorder="1"/>
    <xf numFmtId="0" fontId="4" fillId="69" borderId="0" xfId="0" applyFont="1" applyFill="1"/>
    <xf numFmtId="6" fontId="4" fillId="69" borderId="0" xfId="0" applyNumberFormat="1" applyFont="1" applyFill="1"/>
    <xf numFmtId="0" fontId="4" fillId="70" borderId="0" xfId="0" applyFont="1" applyFill="1" applyAlignment="1">
      <alignment horizontal="left"/>
    </xf>
    <xf numFmtId="6" fontId="4" fillId="70" borderId="0" xfId="0" applyNumberFormat="1" applyFont="1" applyFill="1"/>
    <xf numFmtId="0" fontId="37" fillId="0" borderId="0" xfId="100" applyFont="1" applyAlignment="1">
      <alignment horizontal="centerContinuous"/>
    </xf>
    <xf numFmtId="0" fontId="1" fillId="2" borderId="108" xfId="100" applyFill="1" applyBorder="1" applyAlignment="1"/>
    <xf numFmtId="0" fontId="125" fillId="2" borderId="108" xfId="100" applyFont="1" applyFill="1" applyBorder="1" applyAlignment="1">
      <alignment horizontal="center"/>
    </xf>
    <xf numFmtId="0" fontId="1" fillId="0" borderId="0" xfId="100" applyFill="1" applyBorder="1" applyAlignment="1">
      <alignment horizontal="left"/>
    </xf>
    <xf numFmtId="184" fontId="0" fillId="0" borderId="0" xfId="101" applyNumberFormat="1" applyFont="1" applyFill="1" applyBorder="1" applyAlignment="1"/>
    <xf numFmtId="186" fontId="0" fillId="0" borderId="0" xfId="101" applyNumberFormat="1" applyFont="1" applyFill="1" applyBorder="1" applyAlignment="1"/>
    <xf numFmtId="0" fontId="125" fillId="0" borderId="109" xfId="100" applyFont="1" applyFill="1" applyBorder="1" applyAlignment="1">
      <alignment horizontal="left" vertical="center"/>
    </xf>
    <xf numFmtId="184" fontId="4" fillId="0" borderId="109" xfId="100" applyNumberFormat="1" applyFont="1" applyFill="1" applyBorder="1" applyAlignment="1">
      <alignment vertical="center"/>
    </xf>
    <xf numFmtId="0" fontId="4" fillId="0" borderId="109" xfId="100" applyFont="1" applyFill="1" applyBorder="1" applyAlignment="1">
      <alignment vertical="center"/>
    </xf>
    <xf numFmtId="186" fontId="4" fillId="0" borderId="109" xfId="100" applyNumberFormat="1" applyFont="1" applyFill="1" applyBorder="1" applyAlignment="1">
      <alignment vertical="center"/>
    </xf>
    <xf numFmtId="3" fontId="0" fillId="0" borderId="0" xfId="93" applyNumberFormat="1" applyFont="1"/>
    <xf numFmtId="184" fontId="1" fillId="0" borderId="0" xfId="100" applyNumberFormat="1"/>
    <xf numFmtId="8" fontId="14" fillId="0" borderId="0" xfId="23" applyNumberFormat="1"/>
    <xf numFmtId="0" fontId="169" fillId="0" borderId="0" xfId="116"/>
    <xf numFmtId="0" fontId="0" fillId="0" borderId="0" xfId="94" applyFont="1"/>
    <xf numFmtId="0" fontId="59" fillId="0" borderId="0" xfId="51" applyFill="1">
      <alignment vertical="center"/>
    </xf>
    <xf numFmtId="0" fontId="26" fillId="0" borderId="0" xfId="51" applyFont="1" applyFill="1" applyAlignment="1"/>
    <xf numFmtId="0" fontId="59" fillId="0" borderId="0" xfId="51" applyFill="1" applyAlignment="1"/>
    <xf numFmtId="0" fontId="27" fillId="0" borderId="0" xfId="51" applyFont="1" applyFill="1" applyAlignment="1">
      <alignment vertical="center"/>
    </xf>
    <xf numFmtId="0" fontId="43" fillId="0" borderId="0" xfId="51" applyFont="1" applyFill="1" applyAlignment="1" applyProtection="1">
      <alignment vertical="center"/>
      <protection locked="0"/>
    </xf>
    <xf numFmtId="0" fontId="43" fillId="0" borderId="0" xfId="51" applyFont="1" applyFill="1" applyAlignment="1" applyProtection="1">
      <alignment horizontal="center" vertical="center"/>
      <protection locked="0"/>
    </xf>
    <xf numFmtId="0" fontId="59" fillId="0" borderId="0" xfId="51" applyFill="1" applyBorder="1">
      <alignment vertical="center"/>
    </xf>
    <xf numFmtId="0" fontId="77" fillId="0" borderId="0" xfId="51" applyFont="1" applyFill="1" applyAlignment="1"/>
    <xf numFmtId="0" fontId="86" fillId="0" borderId="0" xfId="51" applyFont="1" applyFill="1" applyAlignment="1">
      <alignment horizontal="left" vertical="center" indent="3"/>
    </xf>
    <xf numFmtId="0" fontId="161" fillId="0" borderId="102" xfId="51" applyFont="1" applyFill="1" applyBorder="1">
      <alignment vertical="center"/>
    </xf>
    <xf numFmtId="0" fontId="59" fillId="0" borderId="102" xfId="51" applyFill="1" applyBorder="1">
      <alignment vertical="center"/>
    </xf>
    <xf numFmtId="0" fontId="162" fillId="0" borderId="0" xfId="51" applyFont="1" applyFill="1">
      <alignment vertical="center"/>
    </xf>
    <xf numFmtId="0" fontId="163" fillId="0" borderId="0" xfId="51" applyFont="1" applyFill="1" applyAlignment="1"/>
    <xf numFmtId="0" fontId="163" fillId="0" borderId="0" xfId="51" applyFont="1" applyFill="1" applyAlignment="1">
      <alignment horizontal="left"/>
    </xf>
    <xf numFmtId="0" fontId="169" fillId="0" borderId="9" xfId="116" applyBorder="1"/>
    <xf numFmtId="0" fontId="169" fillId="0" borderId="98" xfId="116" applyBorder="1"/>
    <xf numFmtId="0" fontId="169" fillId="0" borderId="9" xfId="116" applyNumberFormat="1" applyBorder="1"/>
    <xf numFmtId="0" fontId="169" fillId="0" borderId="98" xfId="116" applyNumberFormat="1" applyBorder="1"/>
    <xf numFmtId="0" fontId="114" fillId="59" borderId="0" xfId="86" applyFont="1" applyFill="1" applyAlignment="1" applyProtection="1">
      <alignment horizontal="center"/>
      <protection locked="0"/>
    </xf>
    <xf numFmtId="0" fontId="14" fillId="59" borderId="0" xfId="86" applyFill="1" applyAlignment="1" applyProtection="1">
      <alignment horizontal="center"/>
      <protection locked="0"/>
    </xf>
    <xf numFmtId="0" fontId="127" fillId="59" borderId="0" xfId="86" applyFont="1" applyFill="1" applyAlignment="1" applyProtection="1">
      <alignment horizontal="center"/>
      <protection locked="0"/>
    </xf>
    <xf numFmtId="0" fontId="4" fillId="62" borderId="9" xfId="23" applyFont="1" applyFill="1" applyBorder="1" applyAlignment="1">
      <alignment horizontal="center" vertical="center"/>
    </xf>
    <xf numFmtId="0" fontId="4" fillId="63" borderId="9" xfId="23" applyFont="1" applyFill="1" applyBorder="1" applyAlignment="1">
      <alignment horizontal="center" vertical="center"/>
    </xf>
    <xf numFmtId="0" fontId="151" fillId="16" borderId="70" xfId="23" applyFont="1" applyFill="1" applyBorder="1" applyAlignment="1">
      <alignment horizontal="center"/>
    </xf>
    <xf numFmtId="0" fontId="151" fillId="16" borderId="94" xfId="23" applyFont="1" applyFill="1" applyBorder="1" applyAlignment="1">
      <alignment horizontal="center"/>
    </xf>
    <xf numFmtId="0" fontId="150" fillId="0" borderId="9" xfId="23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9" fillId="11" borderId="0" xfId="0" applyFont="1" applyFill="1" applyAlignment="1">
      <alignment horizontal="center" vertical="center"/>
    </xf>
    <xf numFmtId="164" fontId="30" fillId="11" borderId="0" xfId="5" applyNumberFormat="1" applyFont="1" applyFill="1" applyBorder="1" applyAlignment="1">
      <alignment horizontal="center" vertical="center"/>
    </xf>
    <xf numFmtId="0" fontId="4" fillId="0" borderId="72" xfId="100" applyFont="1" applyBorder="1" applyAlignment="1">
      <alignment horizontal="center"/>
    </xf>
    <xf numFmtId="0" fontId="4" fillId="0" borderId="9" xfId="100" applyFont="1" applyBorder="1" applyAlignment="1">
      <alignment horizontal="center"/>
    </xf>
    <xf numFmtId="0" fontId="1" fillId="0" borderId="9" xfId="100" applyBorder="1" applyAlignment="1">
      <alignment horizontal="center"/>
    </xf>
    <xf numFmtId="0" fontId="1" fillId="0" borderId="9" xfId="100" applyFont="1" applyBorder="1" applyAlignment="1">
      <alignment horizontal="center"/>
    </xf>
    <xf numFmtId="0" fontId="164" fillId="0" borderId="0" xfId="51" applyFont="1" applyFill="1" applyAlignment="1">
      <alignment horizontal="center"/>
    </xf>
    <xf numFmtId="0" fontId="163" fillId="0" borderId="0" xfId="51" applyFont="1" applyFill="1" applyAlignment="1">
      <alignment horizontal="left"/>
    </xf>
    <xf numFmtId="0" fontId="133" fillId="47" borderId="24" xfId="100" applyFont="1" applyFill="1" applyBorder="1" applyAlignment="1">
      <alignment horizontal="center" vertical="center"/>
    </xf>
    <xf numFmtId="0" fontId="133" fillId="47" borderId="0" xfId="10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126" fillId="0" borderId="0" xfId="100" applyFont="1" applyBorder="1" applyAlignment="1">
      <alignment horizontal="center"/>
    </xf>
    <xf numFmtId="0" fontId="125" fillId="2" borderId="75" xfId="100" applyFont="1" applyFill="1" applyBorder="1" applyAlignment="1">
      <alignment horizontal="center"/>
    </xf>
    <xf numFmtId="0" fontId="109" fillId="0" borderId="71" xfId="0" applyFont="1" applyBorder="1" applyAlignment="1">
      <alignment horizontal="center"/>
    </xf>
    <xf numFmtId="0" fontId="128" fillId="0" borderId="0" xfId="100" applyFont="1" applyBorder="1" applyAlignment="1">
      <alignment vertical="center" textRotation="90"/>
    </xf>
    <xf numFmtId="0" fontId="129" fillId="0" borderId="0" xfId="100" applyFont="1" applyFill="1" applyAlignment="1">
      <alignment horizontal="center"/>
    </xf>
    <xf numFmtId="0" fontId="125" fillId="46" borderId="75" xfId="100" applyFont="1" applyFill="1" applyBorder="1" applyAlignment="1">
      <alignment horizontal="center"/>
    </xf>
    <xf numFmtId="0" fontId="130" fillId="0" borderId="0" xfId="100" applyFont="1" applyBorder="1" applyAlignment="1">
      <alignment horizontal="center"/>
    </xf>
    <xf numFmtId="0" fontId="130" fillId="0" borderId="0" xfId="100" applyFont="1" applyBorder="1" applyAlignment="1">
      <alignment vertical="center" textRotation="90"/>
    </xf>
    <xf numFmtId="0" fontId="125" fillId="2" borderId="76" xfId="10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67" fillId="0" borderId="0" xfId="0" applyFont="1" applyAlignment="1">
      <alignment horizontal="center"/>
    </xf>
    <xf numFmtId="0" fontId="28" fillId="0" borderId="4" xfId="1" applyNumberFormat="1" applyFont="1" applyBorder="1" applyAlignment="1">
      <alignment horizontal="center" vertical="center"/>
    </xf>
    <xf numFmtId="206" fontId="28" fillId="0" borderId="4" xfId="1" applyNumberFormat="1" applyFont="1" applyBorder="1" applyAlignment="1">
      <alignment horizontal="center" vertical="center"/>
    </xf>
    <xf numFmtId="2" fontId="14" fillId="0" borderId="0" xfId="23" applyNumberFormat="1"/>
    <xf numFmtId="2" fontId="6" fillId="0" borderId="0" xfId="5" applyNumberFormat="1">
      <alignment vertical="center"/>
    </xf>
    <xf numFmtId="2" fontId="88" fillId="28" borderId="51" xfId="23" applyNumberFormat="1" applyFont="1" applyFill="1" applyBorder="1" applyAlignment="1">
      <alignment horizontal="center"/>
    </xf>
    <xf numFmtId="2" fontId="89" fillId="30" borderId="51" xfId="23" applyNumberFormat="1" applyFont="1" applyFill="1" applyBorder="1" applyAlignment="1">
      <alignment vertical="center"/>
    </xf>
    <xf numFmtId="2" fontId="14" fillId="30" borderId="51" xfId="23" applyNumberFormat="1" applyFont="1" applyFill="1" applyBorder="1" applyAlignment="1">
      <alignment vertical="center"/>
    </xf>
    <xf numFmtId="2" fontId="14" fillId="0" borderId="51" xfId="23" applyNumberFormat="1" applyFont="1" applyBorder="1" applyAlignment="1">
      <alignment vertical="center"/>
    </xf>
    <xf numFmtId="2" fontId="14" fillId="0" borderId="53" xfId="23" applyNumberFormat="1" applyFont="1" applyBorder="1" applyAlignment="1">
      <alignment vertical="center"/>
    </xf>
    <xf numFmtId="0" fontId="0" fillId="73" borderId="9" xfId="0" applyFont="1" applyFill="1" applyBorder="1"/>
    <xf numFmtId="0" fontId="3" fillId="72" borderId="23" xfId="0" applyFont="1" applyFill="1" applyBorder="1"/>
    <xf numFmtId="0" fontId="3" fillId="72" borderId="98" xfId="0" applyFont="1" applyFill="1" applyBorder="1"/>
    <xf numFmtId="0" fontId="4" fillId="73" borderId="23" xfId="0" applyFont="1" applyFill="1" applyBorder="1"/>
    <xf numFmtId="0" fontId="0" fillId="73" borderId="23" xfId="0" applyFont="1" applyFill="1" applyBorder="1"/>
    <xf numFmtId="0" fontId="0" fillId="73" borderId="98" xfId="0" applyFont="1" applyFill="1" applyBorder="1"/>
    <xf numFmtId="0" fontId="4" fillId="0" borderId="23" xfId="0" applyFont="1" applyBorder="1"/>
    <xf numFmtId="0" fontId="0" fillId="0" borderId="23" xfId="0" applyFont="1" applyBorder="1"/>
    <xf numFmtId="0" fontId="0" fillId="0" borderId="98" xfId="0" applyFont="1" applyBorder="1"/>
    <xf numFmtId="0" fontId="4" fillId="73" borderId="70" xfId="0" applyFont="1" applyFill="1" applyBorder="1"/>
    <xf numFmtId="0" fontId="0" fillId="73" borderId="70" xfId="0" applyFont="1" applyFill="1" applyBorder="1"/>
  </cellXfs>
  <cellStyles count="117">
    <cellStyle name="20% - Accent1" xfId="3" builtinId="30"/>
    <cellStyle name="20% - Accent1 2" xfId="56" xr:uid="{00000000-0005-0000-0000-000001000000}"/>
    <cellStyle name="20% - Accent1 3" xfId="57" xr:uid="{00000000-0005-0000-0000-000002000000}"/>
    <cellStyle name="Accent2" xfId="4" builtinId="33"/>
    <cellStyle name="Assumptions Center Number" xfId="80" xr:uid="{00000000-0005-0000-0000-000004000000}"/>
    <cellStyle name="Assumptions Heading" xfId="81" xr:uid="{00000000-0005-0000-0000-000005000000}"/>
    <cellStyle name="Assumptions Right Number" xfId="82" xr:uid="{00000000-0005-0000-0000-000006000000}"/>
    <cellStyle name="Comma" xfId="88" builtinId="3"/>
    <cellStyle name="Comma 2" xfId="31" xr:uid="{00000000-0005-0000-0000-000008000000}"/>
    <cellStyle name="Comma 2 2" xfId="101" xr:uid="{00000000-0005-0000-0000-000009000000}"/>
    <cellStyle name="Comma 3" xfId="32" xr:uid="{00000000-0005-0000-0000-00000A000000}"/>
    <cellStyle name="Comma 3 2" xfId="112" xr:uid="{00000000-0005-0000-0000-00000B000000}"/>
    <cellStyle name="Comma 4" xfId="89" xr:uid="{00000000-0005-0000-0000-00000C000000}"/>
    <cellStyle name="Comma 5" xfId="7" xr:uid="{00000000-0005-0000-0000-00000D000000}"/>
    <cellStyle name="Comma 6" xfId="87" xr:uid="{00000000-0005-0000-0000-00000E000000}"/>
    <cellStyle name="Comma_employee list" xfId="103" xr:uid="{00000000-0005-0000-0000-00000F000000}"/>
    <cellStyle name="Currency 2" xfId="20" xr:uid="{00000000-0005-0000-0000-000010000000}"/>
    <cellStyle name="Currency 2 2" xfId="102" xr:uid="{00000000-0005-0000-0000-000011000000}"/>
    <cellStyle name="Currency 3" xfId="30" xr:uid="{00000000-0005-0000-0000-000012000000}"/>
    <cellStyle name="Currency 3 2" xfId="115" xr:uid="{00000000-0005-0000-0000-000013000000}"/>
    <cellStyle name="Currency 4" xfId="58" xr:uid="{00000000-0005-0000-0000-000014000000}"/>
    <cellStyle name="Currency 5" xfId="59" xr:uid="{00000000-0005-0000-0000-000015000000}"/>
    <cellStyle name="Currency 6" xfId="60" xr:uid="{00000000-0005-0000-0000-000016000000}"/>
    <cellStyle name="Currency 7" xfId="61" xr:uid="{00000000-0005-0000-0000-000017000000}"/>
    <cellStyle name="Currency 8" xfId="78" xr:uid="{00000000-0005-0000-0000-000018000000}"/>
    <cellStyle name="Currency Round to thousands" xfId="62" xr:uid="{00000000-0005-0000-0000-000019000000}"/>
    <cellStyle name="Currency_Products" xfId="104" xr:uid="{00000000-0005-0000-0000-00001A000000}"/>
    <cellStyle name="Days" xfId="33" xr:uid="{00000000-0005-0000-0000-00001B000000}"/>
    <cellStyle name="Decimal" xfId="34" xr:uid="{00000000-0005-0000-0000-00001C000000}"/>
    <cellStyle name="Fixed" xfId="63" xr:uid="{00000000-0005-0000-0000-00001D000000}"/>
    <cellStyle name="Four-Digit Year" xfId="64" xr:uid="{00000000-0005-0000-0000-00001E000000}"/>
    <cellStyle name="GreyOrWhite" xfId="21" xr:uid="{00000000-0005-0000-0000-00001F000000}"/>
    <cellStyle name="GreyOrWhite 2" xfId="105" xr:uid="{00000000-0005-0000-0000-000020000000}"/>
    <cellStyle name="Heading 1" xfId="2" builtinId="16"/>
    <cellStyle name="Heading 1 14" xfId="8" xr:uid="{00000000-0005-0000-0000-000022000000}"/>
    <cellStyle name="Heading 1 19" xfId="9" xr:uid="{00000000-0005-0000-0000-000023000000}"/>
    <cellStyle name="Heading 1 2" xfId="90" xr:uid="{00000000-0005-0000-0000-000024000000}"/>
    <cellStyle name="Heading 2 13" xfId="10" xr:uid="{00000000-0005-0000-0000-000025000000}"/>
    <cellStyle name="Heading 3 6" xfId="11" xr:uid="{00000000-0005-0000-0000-000026000000}"/>
    <cellStyle name="Heading 3 7" xfId="12" xr:uid="{00000000-0005-0000-0000-000027000000}"/>
    <cellStyle name="Heading 4 3" xfId="13" xr:uid="{00000000-0005-0000-0000-000028000000}"/>
    <cellStyle name="Headings" xfId="65" xr:uid="{00000000-0005-0000-0000-000029000000}"/>
    <cellStyle name="Her Total Lost Shade" xfId="28" xr:uid="{00000000-0005-0000-0000-00002A000000}"/>
    <cellStyle name="His Name" xfId="35" xr:uid="{00000000-0005-0000-0000-00002B000000}"/>
    <cellStyle name="His Total Lost Shade" xfId="36" xr:uid="{00000000-0005-0000-0000-00002C000000}"/>
    <cellStyle name="Hyperlink" xfId="116" builtinId="8"/>
    <cellStyle name="Hyperlink 2" xfId="14" xr:uid="{00000000-0005-0000-0000-00002E000000}"/>
    <cellStyle name="Hyperlink 3" xfId="66" xr:uid="{00000000-0005-0000-0000-00002F000000}"/>
    <cellStyle name="Hyperlink 4" xfId="15" xr:uid="{00000000-0005-0000-0000-000030000000}"/>
    <cellStyle name="Instruction Heading" xfId="16" xr:uid="{00000000-0005-0000-0000-000031000000}"/>
    <cellStyle name="Jessica" xfId="67" xr:uid="{00000000-0005-0000-0000-000032000000}"/>
    <cellStyle name="LongDate" xfId="68" xr:uid="{00000000-0005-0000-0000-000033000000}"/>
    <cellStyle name="Names" xfId="37" xr:uid="{00000000-0005-0000-0000-000034000000}"/>
    <cellStyle name="Normal" xfId="0" builtinId="0"/>
    <cellStyle name="Normal 2" xfId="23" xr:uid="{00000000-0005-0000-0000-000036000000}"/>
    <cellStyle name="Normal 2 2" xfId="25" xr:uid="{00000000-0005-0000-0000-000037000000}"/>
    <cellStyle name="Normal 2 3" xfId="91" xr:uid="{00000000-0005-0000-0000-000038000000}"/>
    <cellStyle name="Normal 2 4" xfId="114" xr:uid="{00000000-0005-0000-0000-000039000000}"/>
    <cellStyle name="Normal 20" xfId="17" xr:uid="{00000000-0005-0000-0000-00003A000000}"/>
    <cellStyle name="Normal 27" xfId="5" xr:uid="{00000000-0005-0000-0000-00003B000000}"/>
    <cellStyle name="Normal 28" xfId="18" xr:uid="{00000000-0005-0000-0000-00003C000000}"/>
    <cellStyle name="Normal 3" xfId="26" xr:uid="{00000000-0005-0000-0000-00003D000000}"/>
    <cellStyle name="Normal 3 2" xfId="27" xr:uid="{00000000-0005-0000-0000-00003E000000}"/>
    <cellStyle name="Normal 3 2 2" xfId="100" xr:uid="{00000000-0005-0000-0000-00003F000000}"/>
    <cellStyle name="Normal 3 3" xfId="92" xr:uid="{00000000-0005-0000-0000-000040000000}"/>
    <cellStyle name="Normal 4" xfId="51" xr:uid="{00000000-0005-0000-0000-000041000000}"/>
    <cellStyle name="Normal 4 2" xfId="79" xr:uid="{00000000-0005-0000-0000-000042000000}"/>
    <cellStyle name="Normal 4 3" xfId="86" xr:uid="{00000000-0005-0000-0000-000043000000}"/>
    <cellStyle name="Normal 5" xfId="93" xr:uid="{00000000-0005-0000-0000-000044000000}"/>
    <cellStyle name="Normal 6" xfId="94" xr:uid="{00000000-0005-0000-0000-000045000000}"/>
    <cellStyle name="Normal 7" xfId="95" xr:uid="{00000000-0005-0000-0000-000046000000}"/>
    <cellStyle name="Normal 8" xfId="96" xr:uid="{00000000-0005-0000-0000-000047000000}"/>
    <cellStyle name="Normal 9" xfId="106" xr:uid="{00000000-0005-0000-0000-000048000000}"/>
    <cellStyle name="Normal- Enter (1)" xfId="69" xr:uid="{00000000-0005-0000-0000-000049000000}"/>
    <cellStyle name="Normal_line chart r&amp;D Expenditures" xfId="107" xr:uid="{00000000-0005-0000-0000-00004A000000}"/>
    <cellStyle name="Normal_log scale" xfId="108" xr:uid="{00000000-0005-0000-0000-00004B000000}"/>
    <cellStyle name="Normal_Products" xfId="109" xr:uid="{00000000-0005-0000-0000-00004C000000}"/>
    <cellStyle name="Normal-Entry" xfId="70" xr:uid="{00000000-0005-0000-0000-00004D000000}"/>
    <cellStyle name="Normal-Input(1)" xfId="71" xr:uid="{00000000-0005-0000-0000-00004E000000}"/>
    <cellStyle name="Percent" xfId="1" builtinId="5"/>
    <cellStyle name="Percent 2" xfId="24" xr:uid="{00000000-0005-0000-0000-000050000000}"/>
    <cellStyle name="Percent 3" xfId="72" xr:uid="{00000000-0005-0000-0000-000051000000}"/>
    <cellStyle name="Percent 3 2" xfId="97" xr:uid="{00000000-0005-0000-0000-000052000000}"/>
    <cellStyle name="Percent 3 3" xfId="113" xr:uid="{00000000-0005-0000-0000-000053000000}"/>
    <cellStyle name="Percent 4" xfId="98" xr:uid="{00000000-0005-0000-0000-000054000000}"/>
    <cellStyle name="Percent 5" xfId="99" xr:uid="{00000000-0005-0000-0000-000055000000}"/>
    <cellStyle name="Percent 6" xfId="110" xr:uid="{00000000-0005-0000-0000-000056000000}"/>
    <cellStyle name="Rad" xfId="73" xr:uid="{00000000-0005-0000-0000-000057000000}"/>
    <cellStyle name="Regions" xfId="74" xr:uid="{00000000-0005-0000-0000-000058000000}"/>
    <cellStyle name="Right Indent" xfId="38" xr:uid="{00000000-0005-0000-0000-000059000000}"/>
    <cellStyle name="Right Number" xfId="83" xr:uid="{00000000-0005-0000-0000-00005A000000}"/>
    <cellStyle name="Sheet Title" xfId="84" xr:uid="{00000000-0005-0000-0000-00005B000000}"/>
    <cellStyle name="Small Headers" xfId="39" xr:uid="{00000000-0005-0000-0000-00005C000000}"/>
    <cellStyle name="Stats Labels" xfId="40" xr:uid="{00000000-0005-0000-0000-00005D000000}"/>
    <cellStyle name="Stats Shade" xfId="29" xr:uid="{00000000-0005-0000-0000-00005E000000}"/>
    <cellStyle name="Style 1" xfId="52" xr:uid="{00000000-0005-0000-0000-00005F000000}"/>
    <cellStyle name="Style 2" xfId="53" xr:uid="{00000000-0005-0000-0000-000060000000}"/>
    <cellStyle name="Style 3" xfId="54" xr:uid="{00000000-0005-0000-0000-000061000000}"/>
    <cellStyle name="Style 4" xfId="55" xr:uid="{00000000-0005-0000-0000-000062000000}"/>
    <cellStyle name="Title 11" xfId="19" xr:uid="{00000000-0005-0000-0000-000063000000}"/>
    <cellStyle name="Title 14" xfId="6" xr:uid="{00000000-0005-0000-0000-000064000000}"/>
    <cellStyle name="Title 2" xfId="85" xr:uid="{00000000-0005-0000-0000-000065000000}"/>
    <cellStyle name="Titles" xfId="75" xr:uid="{00000000-0005-0000-0000-000066000000}"/>
    <cellStyle name="Top Entry" xfId="41" xr:uid="{00000000-0005-0000-0000-000067000000}"/>
    <cellStyle name="Top Entry Bottom Label Hers" xfId="42" xr:uid="{00000000-0005-0000-0000-000068000000}"/>
    <cellStyle name="Top Entry Bottom Label His" xfId="43" xr:uid="{00000000-0005-0000-0000-000069000000}"/>
    <cellStyle name="Top Entry Headers Hers" xfId="44" xr:uid="{00000000-0005-0000-0000-00006A000000}"/>
    <cellStyle name="Top Entry Headers His" xfId="45" xr:uid="{00000000-0005-0000-0000-00006B000000}"/>
    <cellStyle name="Top Rule" xfId="76" xr:uid="{00000000-0005-0000-0000-00006C000000}"/>
    <cellStyle name="Total Lost" xfId="46" xr:uid="{00000000-0005-0000-0000-00006D000000}"/>
    <cellStyle name="Total Lost Label" xfId="47" xr:uid="{00000000-0005-0000-0000-00006E000000}"/>
    <cellStyle name="Underline" xfId="48" xr:uid="{00000000-0005-0000-0000-00006F000000}"/>
    <cellStyle name="Weight Entries Hers" xfId="49" xr:uid="{00000000-0005-0000-0000-000070000000}"/>
    <cellStyle name="Weight Entries His" xfId="50" xr:uid="{00000000-0005-0000-0000-000071000000}"/>
    <cellStyle name="Wrap Text" xfId="77" xr:uid="{00000000-0005-0000-0000-000072000000}"/>
    <cellStyle name="Yellow" xfId="22" xr:uid="{00000000-0005-0000-0000-000073000000}"/>
    <cellStyle name="Yellow 2" xfId="111" xr:uid="{00000000-0005-0000-0000-000074000000}"/>
  </cellStyles>
  <dxfs count="63">
    <dxf>
      <fill>
        <patternFill>
          <bgColor theme="4" tint="0.79998168889431442"/>
        </patternFill>
      </fill>
    </dxf>
    <dxf>
      <fill>
        <patternFill patternType="solid">
          <fgColor indexed="64"/>
          <bgColor theme="4" tint="-0.24994659260841701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  <border diagonalUp="0" diagonalDown="0">
        <left style="dotted">
          <color theme="1"/>
        </left>
        <right style="dotted">
          <color theme="1"/>
        </right>
        <top style="dotted">
          <color theme="1"/>
        </top>
        <bottom style="dotted">
          <color theme="1"/>
        </bottom>
        <vertical/>
        <horizontal/>
      </border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externalLink" Target="externalLinks/externalLink2.xml"/><Relationship Id="rId138" Type="http://schemas.openxmlformats.org/officeDocument/2006/relationships/externalLink" Target="externalLinks/externalLink7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externalLink" Target="externalLinks/externalLink13.xml"/><Relationship Id="rId149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externalLink" Target="externalLinks/externalLink3.xml"/><Relationship Id="rId139" Type="http://schemas.openxmlformats.org/officeDocument/2006/relationships/externalLink" Target="externalLinks/externalLink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externalLink" Target="externalLinks/externalLink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externalLink" Target="externalLinks/externalLink1.xml"/><Relationship Id="rId140" Type="http://schemas.openxmlformats.org/officeDocument/2006/relationships/externalLink" Target="externalLinks/externalLink9.xml"/><Relationship Id="rId145" Type="http://schemas.openxmlformats.org/officeDocument/2006/relationships/externalLink" Target="externalLinks/externalLink14.xml"/><Relationship Id="rId15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externalLink" Target="externalLinks/externalLink4.xml"/><Relationship Id="rId143" Type="http://schemas.openxmlformats.org/officeDocument/2006/relationships/externalLink" Target="externalLinks/externalLink12.xml"/><Relationship Id="rId148" Type="http://schemas.openxmlformats.org/officeDocument/2006/relationships/externalLink" Target="externalLinks/externalLink17.xml"/><Relationship Id="rId15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externalLink" Target="externalLinks/externalLink10.xml"/><Relationship Id="rId146" Type="http://schemas.openxmlformats.org/officeDocument/2006/relationships/externalLink" Target="externalLinks/externalLink1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externalLink" Target="externalLinks/externalLink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externalLink" Target="externalLinks/externalLink1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externalLink" Target="externalLinks/externalLink1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'Dashboard Ex2(a)'!$B$5</c:f>
          <c:strCache>
            <c:ptCount val="1"/>
            <c:pt idx="0">
              <c:v>Gandhinagar</c:v>
            </c:pt>
          </c:strCache>
        </c:strRef>
      </c:tx>
      <c:layout>
        <c:manualLayout>
          <c:xMode val="edge"/>
          <c:yMode val="edge"/>
          <c:x val="0.42898771706903854"/>
          <c:y val="0.1042228506972998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'Dashboard Ex2(a)'!$B$24</c:f>
              <c:strCache>
                <c:ptCount val="1"/>
                <c:pt idx="0">
                  <c:v>Total Calls Attended</c:v>
                </c:pt>
              </c:strCache>
            </c:strRef>
          </c:tx>
          <c:invertIfNegative val="0"/>
          <c:cat>
            <c:numRef>
              <c:f>'Dashboard Ex2(a)'!$C$23:$N$23</c:f>
              <c:numCache>
                <c:formatCode>mmm\-yy</c:formatCode>
                <c:ptCount val="12"/>
                <c:pt idx="0">
                  <c:v>41365</c:v>
                </c:pt>
                <c:pt idx="1">
                  <c:v>41395</c:v>
                </c:pt>
                <c:pt idx="2">
                  <c:v>41426</c:v>
                </c:pt>
                <c:pt idx="3">
                  <c:v>41456</c:v>
                </c:pt>
                <c:pt idx="4">
                  <c:v>41487</c:v>
                </c:pt>
                <c:pt idx="5">
                  <c:v>41518</c:v>
                </c:pt>
                <c:pt idx="6">
                  <c:v>41548</c:v>
                </c:pt>
                <c:pt idx="7">
                  <c:v>41579</c:v>
                </c:pt>
                <c:pt idx="8">
                  <c:v>41609</c:v>
                </c:pt>
                <c:pt idx="9">
                  <c:v>41640</c:v>
                </c:pt>
                <c:pt idx="10">
                  <c:v>41671</c:v>
                </c:pt>
                <c:pt idx="11">
                  <c:v>41699</c:v>
                </c:pt>
              </c:numCache>
            </c:numRef>
          </c:cat>
          <c:val>
            <c:numRef>
              <c:f>'Dashboard Ex2(a)'!$C$24:$N$24</c:f>
              <c:numCache>
                <c:formatCode>General</c:formatCode>
                <c:ptCount val="12"/>
                <c:pt idx="0">
                  <c:v>99</c:v>
                </c:pt>
                <c:pt idx="1">
                  <c:v>53</c:v>
                </c:pt>
                <c:pt idx="2">
                  <c:v>75</c:v>
                </c:pt>
                <c:pt idx="3">
                  <c:v>158</c:v>
                </c:pt>
                <c:pt idx="4">
                  <c:v>187</c:v>
                </c:pt>
                <c:pt idx="5">
                  <c:v>118</c:v>
                </c:pt>
                <c:pt idx="6">
                  <c:v>151</c:v>
                </c:pt>
                <c:pt idx="7">
                  <c:v>369</c:v>
                </c:pt>
                <c:pt idx="8">
                  <c:v>150</c:v>
                </c:pt>
                <c:pt idx="9">
                  <c:v>145</c:v>
                </c:pt>
                <c:pt idx="10">
                  <c:v>67</c:v>
                </c:pt>
                <c:pt idx="1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8-4841-A61F-48CF0CD1BB34}"/>
            </c:ext>
          </c:extLst>
        </c:ser>
        <c:ser>
          <c:idx val="1"/>
          <c:order val="1"/>
          <c:tx>
            <c:strRef>
              <c:f>'Dashboard Ex2(a)'!$B$25</c:f>
              <c:strCache>
                <c:ptCount val="1"/>
                <c:pt idx="0">
                  <c:v>Total Calls Rejected</c:v>
                </c:pt>
              </c:strCache>
            </c:strRef>
          </c:tx>
          <c:invertIfNegative val="0"/>
          <c:cat>
            <c:numRef>
              <c:f>'Dashboard Ex2(a)'!$C$23:$N$23</c:f>
              <c:numCache>
                <c:formatCode>mmm\-yy</c:formatCode>
                <c:ptCount val="12"/>
                <c:pt idx="0">
                  <c:v>41365</c:v>
                </c:pt>
                <c:pt idx="1">
                  <c:v>41395</c:v>
                </c:pt>
                <c:pt idx="2">
                  <c:v>41426</c:v>
                </c:pt>
                <c:pt idx="3">
                  <c:v>41456</c:v>
                </c:pt>
                <c:pt idx="4">
                  <c:v>41487</c:v>
                </c:pt>
                <c:pt idx="5">
                  <c:v>41518</c:v>
                </c:pt>
                <c:pt idx="6">
                  <c:v>41548</c:v>
                </c:pt>
                <c:pt idx="7">
                  <c:v>41579</c:v>
                </c:pt>
                <c:pt idx="8">
                  <c:v>41609</c:v>
                </c:pt>
                <c:pt idx="9">
                  <c:v>41640</c:v>
                </c:pt>
                <c:pt idx="10">
                  <c:v>41671</c:v>
                </c:pt>
                <c:pt idx="11">
                  <c:v>41699</c:v>
                </c:pt>
              </c:numCache>
            </c:numRef>
          </c:cat>
          <c:val>
            <c:numRef>
              <c:f>'Dashboard Ex2(a)'!$C$25:$N$25</c:f>
              <c:numCache>
                <c:formatCode>General</c:formatCode>
                <c:ptCount val="12"/>
                <c:pt idx="0">
                  <c:v>26</c:v>
                </c:pt>
                <c:pt idx="1">
                  <c:v>87</c:v>
                </c:pt>
                <c:pt idx="2">
                  <c:v>82</c:v>
                </c:pt>
                <c:pt idx="3">
                  <c:v>31</c:v>
                </c:pt>
                <c:pt idx="4">
                  <c:v>55</c:v>
                </c:pt>
                <c:pt idx="5">
                  <c:v>86</c:v>
                </c:pt>
                <c:pt idx="6">
                  <c:v>70</c:v>
                </c:pt>
                <c:pt idx="7">
                  <c:v>128</c:v>
                </c:pt>
                <c:pt idx="8">
                  <c:v>62</c:v>
                </c:pt>
                <c:pt idx="9">
                  <c:v>66</c:v>
                </c:pt>
                <c:pt idx="10">
                  <c:v>41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8-4841-A61F-48CF0CD1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580288"/>
        <c:axId val="195581824"/>
      </c:barChart>
      <c:lineChart>
        <c:grouping val="standard"/>
        <c:varyColors val="0"/>
        <c:ser>
          <c:idx val="2"/>
          <c:order val="2"/>
          <c:tx>
            <c:strRef>
              <c:f>'Dashboard Ex2(a)'!$B$26</c:f>
              <c:strCache>
                <c:ptCount val="1"/>
                <c:pt idx="0">
                  <c:v>Total Calls Received</c:v>
                </c:pt>
              </c:strCache>
            </c:strRef>
          </c:tx>
          <c:marker>
            <c:symbol val="none"/>
          </c:marker>
          <c:cat>
            <c:numRef>
              <c:f>'Dashboard Ex2(a)'!$C$23:$N$23</c:f>
              <c:numCache>
                <c:formatCode>mmm\-yy</c:formatCode>
                <c:ptCount val="12"/>
                <c:pt idx="0">
                  <c:v>41365</c:v>
                </c:pt>
                <c:pt idx="1">
                  <c:v>41395</c:v>
                </c:pt>
                <c:pt idx="2">
                  <c:v>41426</c:v>
                </c:pt>
                <c:pt idx="3">
                  <c:v>41456</c:v>
                </c:pt>
                <c:pt idx="4">
                  <c:v>41487</c:v>
                </c:pt>
                <c:pt idx="5">
                  <c:v>41518</c:v>
                </c:pt>
                <c:pt idx="6">
                  <c:v>41548</c:v>
                </c:pt>
                <c:pt idx="7">
                  <c:v>41579</c:v>
                </c:pt>
                <c:pt idx="8">
                  <c:v>41609</c:v>
                </c:pt>
                <c:pt idx="9">
                  <c:v>41640</c:v>
                </c:pt>
                <c:pt idx="10">
                  <c:v>41671</c:v>
                </c:pt>
                <c:pt idx="11">
                  <c:v>41699</c:v>
                </c:pt>
              </c:numCache>
            </c:numRef>
          </c:cat>
          <c:val>
            <c:numRef>
              <c:f>'Dashboard Ex2(a)'!$C$26:$N$26</c:f>
              <c:numCache>
                <c:formatCode>General</c:formatCode>
                <c:ptCount val="12"/>
                <c:pt idx="0">
                  <c:v>125</c:v>
                </c:pt>
                <c:pt idx="1">
                  <c:v>140</c:v>
                </c:pt>
                <c:pt idx="2">
                  <c:v>157</c:v>
                </c:pt>
                <c:pt idx="3">
                  <c:v>189</c:v>
                </c:pt>
                <c:pt idx="4">
                  <c:v>242</c:v>
                </c:pt>
                <c:pt idx="5">
                  <c:v>204</c:v>
                </c:pt>
                <c:pt idx="6">
                  <c:v>221</c:v>
                </c:pt>
                <c:pt idx="7">
                  <c:v>497</c:v>
                </c:pt>
                <c:pt idx="8">
                  <c:v>212</c:v>
                </c:pt>
                <c:pt idx="9">
                  <c:v>211</c:v>
                </c:pt>
                <c:pt idx="10">
                  <c:v>108</c:v>
                </c:pt>
                <c:pt idx="11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F8-4841-A61F-48CF0CD1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80288"/>
        <c:axId val="195581824"/>
      </c:lineChart>
      <c:dateAx>
        <c:axId val="1955802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95581824"/>
        <c:crosses val="autoZero"/>
        <c:auto val="1"/>
        <c:lblOffset val="100"/>
        <c:baseTimeUnit val="months"/>
      </c:dateAx>
      <c:valAx>
        <c:axId val="195581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5580288"/>
        <c:crosses val="autoZero"/>
        <c:crossBetween val="between"/>
      </c:valAx>
    </c:plotArea>
    <c:plotVisOnly val="1"/>
    <c:dispBlanksAs val="gap"/>
    <c:showDLblsOverMax val="0"/>
  </c:chart>
  <c:spPr>
    <a:ln w="22225" cmpd="sng"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n-US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Chart'!$A$3</c:f>
              <c:strCache>
                <c:ptCount val="1"/>
                <c:pt idx="0">
                  <c:v>Daily Sales</c:v>
                </c:pt>
              </c:strCache>
            </c:strRef>
          </c:tx>
          <c:marker>
            <c:symbol val="none"/>
          </c:marker>
          <c:val>
            <c:numRef>
              <c:f>'Line Chart'!$A$4:$A$203</c:f>
              <c:numCache>
                <c:formatCode>#,##0</c:formatCode>
                <c:ptCount val="200"/>
                <c:pt idx="0">
                  <c:v>19874</c:v>
                </c:pt>
                <c:pt idx="1">
                  <c:v>19382</c:v>
                </c:pt>
                <c:pt idx="2">
                  <c:v>20064</c:v>
                </c:pt>
                <c:pt idx="3">
                  <c:v>21026</c:v>
                </c:pt>
                <c:pt idx="4">
                  <c:v>22178</c:v>
                </c:pt>
                <c:pt idx="5">
                  <c:v>22110</c:v>
                </c:pt>
                <c:pt idx="6">
                  <c:v>21926</c:v>
                </c:pt>
                <c:pt idx="7">
                  <c:v>21405</c:v>
                </c:pt>
                <c:pt idx="8">
                  <c:v>21733</c:v>
                </c:pt>
                <c:pt idx="9">
                  <c:v>21267</c:v>
                </c:pt>
                <c:pt idx="10">
                  <c:v>21523</c:v>
                </c:pt>
                <c:pt idx="11">
                  <c:v>21865</c:v>
                </c:pt>
                <c:pt idx="12">
                  <c:v>21210</c:v>
                </c:pt>
                <c:pt idx="13">
                  <c:v>21402</c:v>
                </c:pt>
                <c:pt idx="14">
                  <c:v>21610</c:v>
                </c:pt>
                <c:pt idx="15">
                  <c:v>20699</c:v>
                </c:pt>
                <c:pt idx="16">
                  <c:v>20962</c:v>
                </c:pt>
                <c:pt idx="17">
                  <c:v>20195</c:v>
                </c:pt>
                <c:pt idx="18">
                  <c:v>19592</c:v>
                </c:pt>
                <c:pt idx="19">
                  <c:v>19699</c:v>
                </c:pt>
                <c:pt idx="20">
                  <c:v>19617</c:v>
                </c:pt>
                <c:pt idx="21">
                  <c:v>18599</c:v>
                </c:pt>
                <c:pt idx="22">
                  <c:v>17482</c:v>
                </c:pt>
                <c:pt idx="23">
                  <c:v>17549</c:v>
                </c:pt>
                <c:pt idx="24">
                  <c:v>17970</c:v>
                </c:pt>
                <c:pt idx="25">
                  <c:v>18618</c:v>
                </c:pt>
                <c:pt idx="26">
                  <c:v>19194</c:v>
                </c:pt>
                <c:pt idx="27">
                  <c:v>19712</c:v>
                </c:pt>
                <c:pt idx="28">
                  <c:v>20450</c:v>
                </c:pt>
                <c:pt idx="29">
                  <c:v>19462</c:v>
                </c:pt>
                <c:pt idx="30">
                  <c:v>20677</c:v>
                </c:pt>
                <c:pt idx="31">
                  <c:v>20834</c:v>
                </c:pt>
                <c:pt idx="32">
                  <c:v>21339</c:v>
                </c:pt>
                <c:pt idx="33">
                  <c:v>21507</c:v>
                </c:pt>
                <c:pt idx="34">
                  <c:v>21133</c:v>
                </c:pt>
                <c:pt idx="35">
                  <c:v>21636</c:v>
                </c:pt>
                <c:pt idx="36">
                  <c:v>21659</c:v>
                </c:pt>
                <c:pt idx="37">
                  <c:v>22234</c:v>
                </c:pt>
                <c:pt idx="38">
                  <c:v>22504</c:v>
                </c:pt>
                <c:pt idx="39">
                  <c:v>21902</c:v>
                </c:pt>
                <c:pt idx="40">
                  <c:v>21995</c:v>
                </c:pt>
                <c:pt idx="41">
                  <c:v>21723</c:v>
                </c:pt>
                <c:pt idx="42">
                  <c:v>22008</c:v>
                </c:pt>
                <c:pt idx="43">
                  <c:v>21666</c:v>
                </c:pt>
                <c:pt idx="44">
                  <c:v>21771</c:v>
                </c:pt>
                <c:pt idx="45">
                  <c:v>22970</c:v>
                </c:pt>
                <c:pt idx="46">
                  <c:v>23236</c:v>
                </c:pt>
                <c:pt idx="47">
                  <c:v>22983</c:v>
                </c:pt>
                <c:pt idx="48">
                  <c:v>22183</c:v>
                </c:pt>
                <c:pt idx="49">
                  <c:v>21757</c:v>
                </c:pt>
                <c:pt idx="50">
                  <c:v>22039</c:v>
                </c:pt>
                <c:pt idx="51">
                  <c:v>22175</c:v>
                </c:pt>
                <c:pt idx="52">
                  <c:v>22882</c:v>
                </c:pt>
                <c:pt idx="53">
                  <c:v>23183</c:v>
                </c:pt>
                <c:pt idx="54">
                  <c:v>22461</c:v>
                </c:pt>
                <c:pt idx="55">
                  <c:v>22578</c:v>
                </c:pt>
                <c:pt idx="56">
                  <c:v>22404</c:v>
                </c:pt>
                <c:pt idx="57">
                  <c:v>21828</c:v>
                </c:pt>
                <c:pt idx="58">
                  <c:v>21853</c:v>
                </c:pt>
                <c:pt idx="59">
                  <c:v>22140</c:v>
                </c:pt>
                <c:pt idx="60">
                  <c:v>21887</c:v>
                </c:pt>
                <c:pt idx="61">
                  <c:v>21369</c:v>
                </c:pt>
                <c:pt idx="62">
                  <c:v>21087</c:v>
                </c:pt>
                <c:pt idx="63">
                  <c:v>20306</c:v>
                </c:pt>
                <c:pt idx="64">
                  <c:v>20257</c:v>
                </c:pt>
                <c:pt idx="65">
                  <c:v>19996</c:v>
                </c:pt>
                <c:pt idx="66">
                  <c:v>19609</c:v>
                </c:pt>
                <c:pt idx="67">
                  <c:v>19422</c:v>
                </c:pt>
                <c:pt idx="68">
                  <c:v>20001</c:v>
                </c:pt>
                <c:pt idx="69">
                  <c:v>19937</c:v>
                </c:pt>
                <c:pt idx="70">
                  <c:v>20368</c:v>
                </c:pt>
                <c:pt idx="71">
                  <c:v>20959</c:v>
                </c:pt>
                <c:pt idx="72">
                  <c:v>21809</c:v>
                </c:pt>
                <c:pt idx="73">
                  <c:v>21795</c:v>
                </c:pt>
                <c:pt idx="74">
                  <c:v>23145</c:v>
                </c:pt>
                <c:pt idx="75">
                  <c:v>23696</c:v>
                </c:pt>
                <c:pt idx="76">
                  <c:v>23666</c:v>
                </c:pt>
                <c:pt idx="77">
                  <c:v>23841</c:v>
                </c:pt>
                <c:pt idx="78">
                  <c:v>24322</c:v>
                </c:pt>
                <c:pt idx="79">
                  <c:v>25073</c:v>
                </c:pt>
                <c:pt idx="80">
                  <c:v>24808</c:v>
                </c:pt>
                <c:pt idx="81">
                  <c:v>24869</c:v>
                </c:pt>
                <c:pt idx="82">
                  <c:v>24719</c:v>
                </c:pt>
                <c:pt idx="83">
                  <c:v>24457</c:v>
                </c:pt>
                <c:pt idx="84">
                  <c:v>24651</c:v>
                </c:pt>
                <c:pt idx="85">
                  <c:v>24926</c:v>
                </c:pt>
                <c:pt idx="86">
                  <c:v>24115</c:v>
                </c:pt>
                <c:pt idx="87">
                  <c:v>24136</c:v>
                </c:pt>
                <c:pt idx="88">
                  <c:v>23485</c:v>
                </c:pt>
                <c:pt idx="89">
                  <c:v>23360</c:v>
                </c:pt>
                <c:pt idx="90">
                  <c:v>24140</c:v>
                </c:pt>
                <c:pt idx="91">
                  <c:v>23947</c:v>
                </c:pt>
                <c:pt idx="92">
                  <c:v>24082</c:v>
                </c:pt>
                <c:pt idx="93">
                  <c:v>24710</c:v>
                </c:pt>
                <c:pt idx="94">
                  <c:v>24622</c:v>
                </c:pt>
                <c:pt idx="95">
                  <c:v>23995</c:v>
                </c:pt>
                <c:pt idx="96">
                  <c:v>23638</c:v>
                </c:pt>
                <c:pt idx="97">
                  <c:v>23979</c:v>
                </c:pt>
                <c:pt idx="98">
                  <c:v>23811</c:v>
                </c:pt>
                <c:pt idx="99">
                  <c:v>23884</c:v>
                </c:pt>
                <c:pt idx="100">
                  <c:v>22972</c:v>
                </c:pt>
                <c:pt idx="101">
                  <c:v>23540</c:v>
                </c:pt>
                <c:pt idx="102">
                  <c:v>22653</c:v>
                </c:pt>
                <c:pt idx="103">
                  <c:v>21582</c:v>
                </c:pt>
                <c:pt idx="104">
                  <c:v>21226</c:v>
                </c:pt>
                <c:pt idx="105">
                  <c:v>21373</c:v>
                </c:pt>
                <c:pt idx="106">
                  <c:v>22002</c:v>
                </c:pt>
                <c:pt idx="107">
                  <c:v>22255</c:v>
                </c:pt>
                <c:pt idx="108">
                  <c:v>23268</c:v>
                </c:pt>
                <c:pt idx="109">
                  <c:v>24315</c:v>
                </c:pt>
                <c:pt idx="110">
                  <c:v>23682</c:v>
                </c:pt>
                <c:pt idx="111">
                  <c:v>23255</c:v>
                </c:pt>
                <c:pt idx="112">
                  <c:v>23936</c:v>
                </c:pt>
                <c:pt idx="113">
                  <c:v>24438</c:v>
                </c:pt>
                <c:pt idx="114">
                  <c:v>24363</c:v>
                </c:pt>
                <c:pt idx="115">
                  <c:v>25360</c:v>
                </c:pt>
                <c:pt idx="116">
                  <c:v>24413</c:v>
                </c:pt>
                <c:pt idx="117">
                  <c:v>23838</c:v>
                </c:pt>
                <c:pt idx="118">
                  <c:v>24318</c:v>
                </c:pt>
                <c:pt idx="119">
                  <c:v>24648</c:v>
                </c:pt>
                <c:pt idx="120">
                  <c:v>24046</c:v>
                </c:pt>
                <c:pt idx="121">
                  <c:v>24021</c:v>
                </c:pt>
                <c:pt idx="122">
                  <c:v>22947</c:v>
                </c:pt>
                <c:pt idx="123">
                  <c:v>23091</c:v>
                </c:pt>
                <c:pt idx="124">
                  <c:v>23234</c:v>
                </c:pt>
                <c:pt idx="125">
                  <c:v>23312</c:v>
                </c:pt>
                <c:pt idx="126">
                  <c:v>23887</c:v>
                </c:pt>
                <c:pt idx="127">
                  <c:v>23262</c:v>
                </c:pt>
                <c:pt idx="128">
                  <c:v>22572</c:v>
                </c:pt>
                <c:pt idx="129">
                  <c:v>22897</c:v>
                </c:pt>
                <c:pt idx="130">
                  <c:v>23649</c:v>
                </c:pt>
                <c:pt idx="131">
                  <c:v>23739</c:v>
                </c:pt>
                <c:pt idx="132">
                  <c:v>22971</c:v>
                </c:pt>
                <c:pt idx="133">
                  <c:v>23374</c:v>
                </c:pt>
                <c:pt idx="134">
                  <c:v>22803</c:v>
                </c:pt>
                <c:pt idx="135">
                  <c:v>23751</c:v>
                </c:pt>
                <c:pt idx="136">
                  <c:v>23748</c:v>
                </c:pt>
                <c:pt idx="137">
                  <c:v>23797</c:v>
                </c:pt>
                <c:pt idx="138">
                  <c:v>23616</c:v>
                </c:pt>
                <c:pt idx="139">
                  <c:v>23690</c:v>
                </c:pt>
                <c:pt idx="140">
                  <c:v>23135</c:v>
                </c:pt>
                <c:pt idx="141">
                  <c:v>23936</c:v>
                </c:pt>
                <c:pt idx="142">
                  <c:v>24380</c:v>
                </c:pt>
                <c:pt idx="143">
                  <c:v>24324</c:v>
                </c:pt>
                <c:pt idx="144">
                  <c:v>25172</c:v>
                </c:pt>
                <c:pt idx="145">
                  <c:v>25391</c:v>
                </c:pt>
                <c:pt idx="146">
                  <c:v>25367</c:v>
                </c:pt>
                <c:pt idx="147">
                  <c:v>25179</c:v>
                </c:pt>
                <c:pt idx="148">
                  <c:v>26059</c:v>
                </c:pt>
                <c:pt idx="149">
                  <c:v>26488</c:v>
                </c:pt>
                <c:pt idx="150">
                  <c:v>26426</c:v>
                </c:pt>
                <c:pt idx="151">
                  <c:v>26680</c:v>
                </c:pt>
                <c:pt idx="152">
                  <c:v>27149</c:v>
                </c:pt>
                <c:pt idx="153">
                  <c:v>26751</c:v>
                </c:pt>
                <c:pt idx="154">
                  <c:v>26760</c:v>
                </c:pt>
                <c:pt idx="155">
                  <c:v>27197</c:v>
                </c:pt>
                <c:pt idx="156">
                  <c:v>27497</c:v>
                </c:pt>
                <c:pt idx="157">
                  <c:v>27661</c:v>
                </c:pt>
                <c:pt idx="158">
                  <c:v>27878</c:v>
                </c:pt>
                <c:pt idx="159">
                  <c:v>27852</c:v>
                </c:pt>
                <c:pt idx="160">
                  <c:v>27961</c:v>
                </c:pt>
                <c:pt idx="161">
                  <c:v>27739</c:v>
                </c:pt>
                <c:pt idx="162">
                  <c:v>28042</c:v>
                </c:pt>
                <c:pt idx="163">
                  <c:v>27169</c:v>
                </c:pt>
                <c:pt idx="164">
                  <c:v>27454</c:v>
                </c:pt>
                <c:pt idx="165">
                  <c:v>27816</c:v>
                </c:pt>
                <c:pt idx="166">
                  <c:v>28648</c:v>
                </c:pt>
                <c:pt idx="167">
                  <c:v>28506</c:v>
                </c:pt>
                <c:pt idx="168">
                  <c:v>28415</c:v>
                </c:pt>
                <c:pt idx="169">
                  <c:v>29268</c:v>
                </c:pt>
                <c:pt idx="170">
                  <c:v>30140</c:v>
                </c:pt>
                <c:pt idx="171">
                  <c:v>29526</c:v>
                </c:pt>
                <c:pt idx="172">
                  <c:v>29591</c:v>
                </c:pt>
                <c:pt idx="173">
                  <c:v>29379</c:v>
                </c:pt>
                <c:pt idx="174">
                  <c:v>30310</c:v>
                </c:pt>
                <c:pt idx="175">
                  <c:v>30351</c:v>
                </c:pt>
                <c:pt idx="176">
                  <c:v>31715</c:v>
                </c:pt>
                <c:pt idx="177">
                  <c:v>31739</c:v>
                </c:pt>
                <c:pt idx="178">
                  <c:v>31832</c:v>
                </c:pt>
                <c:pt idx="179">
                  <c:v>32722</c:v>
                </c:pt>
                <c:pt idx="180">
                  <c:v>33254</c:v>
                </c:pt>
                <c:pt idx="181">
                  <c:v>32302</c:v>
                </c:pt>
                <c:pt idx="182">
                  <c:v>31571</c:v>
                </c:pt>
                <c:pt idx="183">
                  <c:v>30969</c:v>
                </c:pt>
                <c:pt idx="184">
                  <c:v>30846</c:v>
                </c:pt>
                <c:pt idx="185">
                  <c:v>32098</c:v>
                </c:pt>
                <c:pt idx="186">
                  <c:v>32189</c:v>
                </c:pt>
                <c:pt idx="187">
                  <c:v>32954</c:v>
                </c:pt>
                <c:pt idx="188">
                  <c:v>33919</c:v>
                </c:pt>
                <c:pt idx="189">
                  <c:v>33670</c:v>
                </c:pt>
                <c:pt idx="190">
                  <c:v>33055</c:v>
                </c:pt>
                <c:pt idx="191">
                  <c:v>34396</c:v>
                </c:pt>
                <c:pt idx="192">
                  <c:v>35099</c:v>
                </c:pt>
                <c:pt idx="193">
                  <c:v>34064</c:v>
                </c:pt>
                <c:pt idx="194">
                  <c:v>34643</c:v>
                </c:pt>
                <c:pt idx="195">
                  <c:v>34811</c:v>
                </c:pt>
                <c:pt idx="196">
                  <c:v>34165</c:v>
                </c:pt>
                <c:pt idx="197">
                  <c:v>34477</c:v>
                </c:pt>
                <c:pt idx="198">
                  <c:v>33914</c:v>
                </c:pt>
                <c:pt idx="199">
                  <c:v>33837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7-466F-BDA8-382B5D85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872"/>
        <c:axId val="206081408"/>
      </c:lineChart>
      <c:catAx>
        <c:axId val="2060798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081408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206081408"/>
        <c:scaling>
          <c:orientation val="minMax"/>
          <c:max val="37000"/>
          <c:min val="15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079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 paperSize="0" orientation="landscape" horizontalDpi="0" verticalDpi="0" copies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Population Projections by State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'3D Line chart'!$B$5</c:f>
              <c:strCache>
                <c:ptCount val="1"/>
                <c:pt idx="0">
                  <c:v>California</c:v>
                </c:pt>
              </c:strCache>
            </c:strRef>
          </c:tx>
          <c:cat>
            <c:numRef>
              <c:f>'3D Line chart'!$A$6:$A$10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 Line chart'!$B$6:$B$10</c:f>
              <c:numCache>
                <c:formatCode>#,##0</c:formatCode>
                <c:ptCount val="5"/>
                <c:pt idx="0">
                  <c:v>31589</c:v>
                </c:pt>
                <c:pt idx="1">
                  <c:v>32521</c:v>
                </c:pt>
                <c:pt idx="2">
                  <c:v>34441</c:v>
                </c:pt>
                <c:pt idx="3">
                  <c:v>41373</c:v>
                </c:pt>
                <c:pt idx="4">
                  <c:v>49285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6-4AFC-96CE-863A97AD169E}"/>
            </c:ext>
          </c:extLst>
        </c:ser>
        <c:ser>
          <c:idx val="1"/>
          <c:order val="1"/>
          <c:tx>
            <c:strRef>
              <c:f>'3D Line chart'!$C$5</c:f>
              <c:strCache>
                <c:ptCount val="1"/>
                <c:pt idx="0">
                  <c:v>Oregon</c:v>
                </c:pt>
              </c:strCache>
            </c:strRef>
          </c:tx>
          <c:cat>
            <c:numRef>
              <c:f>'3D Line chart'!$A$6:$A$10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 Line chart'!$C$6:$C$10</c:f>
              <c:numCache>
                <c:formatCode>#,##0</c:formatCode>
                <c:ptCount val="5"/>
                <c:pt idx="0">
                  <c:v>3141</c:v>
                </c:pt>
                <c:pt idx="1">
                  <c:v>3397</c:v>
                </c:pt>
                <c:pt idx="2">
                  <c:v>3613</c:v>
                </c:pt>
                <c:pt idx="3">
                  <c:v>3992</c:v>
                </c:pt>
                <c:pt idx="4">
                  <c:v>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6-4AFC-96CE-863A97AD169E}"/>
            </c:ext>
          </c:extLst>
        </c:ser>
        <c:ser>
          <c:idx val="2"/>
          <c:order val="2"/>
          <c:tx>
            <c:strRef>
              <c:f>'3D Line chart'!$D$5</c:f>
              <c:strCache>
                <c:ptCount val="1"/>
                <c:pt idx="0">
                  <c:v>Washington</c:v>
                </c:pt>
              </c:strCache>
            </c:strRef>
          </c:tx>
          <c:cat>
            <c:numRef>
              <c:f>'3D Line chart'!$A$6:$A$10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'3D Line chart'!$D$6:$D$10</c:f>
              <c:numCache>
                <c:formatCode>#,##0</c:formatCode>
                <c:ptCount val="5"/>
                <c:pt idx="0">
                  <c:v>5431</c:v>
                </c:pt>
                <c:pt idx="1">
                  <c:v>5858</c:v>
                </c:pt>
                <c:pt idx="2">
                  <c:v>6258</c:v>
                </c:pt>
                <c:pt idx="3">
                  <c:v>7058</c:v>
                </c:pt>
                <c:pt idx="4">
                  <c:v>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6-4AFC-96CE-863A97AD1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70"/>
        <c:axId val="206190848"/>
        <c:axId val="206200832"/>
        <c:axId val="206198080"/>
      </c:line3DChart>
      <c:catAx>
        <c:axId val="20619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200832"/>
        <c:crosses val="autoZero"/>
        <c:auto val="1"/>
        <c:lblAlgn val="ctr"/>
        <c:lblOffset val="100"/>
        <c:noMultiLvlLbl val="0"/>
      </c:catAx>
      <c:valAx>
        <c:axId val="2062008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190848"/>
        <c:crosses val="autoZero"/>
        <c:crossBetween val="between"/>
      </c:valAx>
      <c:serAx>
        <c:axId val="2061980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200832"/>
        <c:crosses val="autoZero"/>
      </c:ser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 horizontalDpi="1" verticalDpi="1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Chart'!$B$3</c:f>
              <c:strCache>
                <c:ptCount val="1"/>
                <c:pt idx="0">
                  <c:v>Product A</c:v>
                </c:pt>
              </c:strCache>
            </c:strRef>
          </c:tx>
          <c:cat>
            <c:strRef>
              <c:f>'Area Chart'!$A$4:$A$7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'Area Chart'!$B$4:$B$7</c:f>
              <c:numCache>
                <c:formatCode>#,##0</c:formatCode>
                <c:ptCount val="4"/>
                <c:pt idx="0">
                  <c:v>474</c:v>
                </c:pt>
                <c:pt idx="1">
                  <c:v>732</c:v>
                </c:pt>
                <c:pt idx="2">
                  <c:v>897</c:v>
                </c:pt>
                <c:pt idx="3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7-4506-8001-AE89A2110E5A}"/>
            </c:ext>
          </c:extLst>
        </c:ser>
        <c:ser>
          <c:idx val="1"/>
          <c:order val="1"/>
          <c:tx>
            <c:strRef>
              <c:f>'Area Chart'!$C$3</c:f>
              <c:strCache>
                <c:ptCount val="1"/>
                <c:pt idx="0">
                  <c:v>Product B</c:v>
                </c:pt>
              </c:strCache>
            </c:strRef>
          </c:tx>
          <c:cat>
            <c:strRef>
              <c:f>'Area Chart'!$A$4:$A$7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'Area Chart'!$C$4:$C$7</c:f>
              <c:numCache>
                <c:formatCode>#,##0</c:formatCode>
                <c:ptCount val="4"/>
                <c:pt idx="0">
                  <c:v>1243</c:v>
                </c:pt>
                <c:pt idx="1">
                  <c:v>902</c:v>
                </c:pt>
                <c:pt idx="2">
                  <c:v>621</c:v>
                </c:pt>
                <c:pt idx="3">
                  <c:v>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7-4506-8001-AE89A2110E5A}"/>
            </c:ext>
          </c:extLst>
        </c:ser>
        <c:ser>
          <c:idx val="2"/>
          <c:order val="2"/>
          <c:tx>
            <c:strRef>
              <c:f>'Area Chart'!$D$3</c:f>
              <c:strCache>
                <c:ptCount val="1"/>
                <c:pt idx="0">
                  <c:v>Product C</c:v>
                </c:pt>
              </c:strCache>
            </c:strRef>
          </c:tx>
          <c:cat>
            <c:strRef>
              <c:f>'Area Chart'!$A$4:$A$7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'Area Chart'!$D$4:$D$7</c:f>
              <c:numCache>
                <c:formatCode>#,##0</c:formatCode>
                <c:ptCount val="4"/>
                <c:pt idx="0">
                  <c:v>564</c:v>
                </c:pt>
                <c:pt idx="1">
                  <c:v>455</c:v>
                </c:pt>
                <c:pt idx="2">
                  <c:v>233</c:v>
                </c:pt>
                <c:pt idx="3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7-4506-8001-AE89A211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00352"/>
        <c:axId val="195310336"/>
      </c:areaChart>
      <c:catAx>
        <c:axId val="19530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310336"/>
        <c:crosses val="autoZero"/>
        <c:auto val="1"/>
        <c:lblAlgn val="ctr"/>
        <c:lblOffset val="100"/>
        <c:noMultiLvlLbl val="0"/>
      </c:catAx>
      <c:valAx>
        <c:axId val="1953103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95300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4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Number of users</c:v>
                </c:pt>
              </c:strCache>
            </c:strRef>
          </c:tx>
          <c:dPt>
            <c:idx val="0"/>
            <c:bubble3D val="0"/>
            <c:explosion val="29"/>
            <c:extLst>
              <c:ext xmlns:c16="http://schemas.microsoft.com/office/drawing/2014/chart" uri="{C3380CC4-5D6E-409C-BE32-E72D297353CC}">
                <c16:uniqueId val="{00000000-569D-4B7B-9851-6A51A7261C5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Chart'!$A$4:$A$7</c:f>
              <c:strCache>
                <c:ptCount val="4"/>
                <c:pt idx="0">
                  <c:v>Excel 2007</c:v>
                </c:pt>
                <c:pt idx="1">
                  <c:v>Excel 2003</c:v>
                </c:pt>
                <c:pt idx="2">
                  <c:v>Excel 2002</c:v>
                </c:pt>
                <c:pt idx="3">
                  <c:v>Older version</c:v>
                </c:pt>
              </c:strCache>
            </c:strRef>
          </c:cat>
          <c:val>
            <c:numRef>
              <c:f>'Pie Chart'!$B$4:$B$7</c:f>
              <c:numCache>
                <c:formatCode>General</c:formatCode>
                <c:ptCount val="4"/>
                <c:pt idx="0">
                  <c:v>189</c:v>
                </c:pt>
                <c:pt idx="1">
                  <c:v>1082</c:v>
                </c:pt>
                <c:pt idx="2">
                  <c:v>612</c:v>
                </c:pt>
                <c:pt idx="3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D-4B7B-9851-6A51A7261C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cat>
            <c:strRef>
              <c:f>'Bar of Pie Chart'!$A$4:$A$10</c:f>
              <c:strCache>
                <c:ptCount val="7"/>
                <c:pt idx="0">
                  <c:v>Rent</c:v>
                </c:pt>
                <c:pt idx="1">
                  <c:v>Supplies</c:v>
                </c:pt>
                <c:pt idx="2">
                  <c:v>Utilities</c:v>
                </c:pt>
                <c:pt idx="3">
                  <c:v>Region 1 Salary</c:v>
                </c:pt>
                <c:pt idx="4">
                  <c:v>Region 2 Salary</c:v>
                </c:pt>
                <c:pt idx="5">
                  <c:v>Region 3 Salary</c:v>
                </c:pt>
                <c:pt idx="6">
                  <c:v>Region 4 Salary</c:v>
                </c:pt>
              </c:strCache>
            </c:strRef>
          </c:cat>
          <c:val>
            <c:numRef>
              <c:f>'Bar of Pie Chart'!$B$4:$B$10</c:f>
              <c:numCache>
                <c:formatCode>#,##0</c:formatCode>
                <c:ptCount val="7"/>
                <c:pt idx="0">
                  <c:v>12909288</c:v>
                </c:pt>
                <c:pt idx="1">
                  <c:v>3221904</c:v>
                </c:pt>
                <c:pt idx="2">
                  <c:v>2981448</c:v>
                </c:pt>
                <c:pt idx="3">
                  <c:v>7832288</c:v>
                </c:pt>
                <c:pt idx="4">
                  <c:v>1959768</c:v>
                </c:pt>
                <c:pt idx="5">
                  <c:v>3983233</c:v>
                </c:pt>
                <c:pt idx="6">
                  <c:v>2887309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A-40FC-92CE-93D661C5A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High-Low-Close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'Stock Chart Ex1'!$D$3</c:f>
              <c:strCache>
                <c:ptCount val="1"/>
                <c:pt idx="0">
                  <c:v>High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'Stock Chart Ex1'!$A$4:$A$8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'Stock Chart Ex1'!$D$4:$D$8</c:f>
              <c:numCache>
                <c:formatCode>#,##0.00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E-44A3-BA58-1F4CA7E9F83F}"/>
            </c:ext>
          </c:extLst>
        </c:ser>
        <c:ser>
          <c:idx val="1"/>
          <c:order val="1"/>
          <c:tx>
            <c:strRef>
              <c:f>'Stock Chart Ex1'!$E$3</c:f>
              <c:strCache>
                <c:ptCount val="1"/>
                <c:pt idx="0">
                  <c:v>Low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'Stock Chart Ex1'!$A$4:$A$8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'Stock Chart Ex1'!$E$4:$E$8</c:f>
              <c:numCache>
                <c:formatCode>#,##0.00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E-44A3-BA58-1F4CA7E9F83F}"/>
            </c:ext>
          </c:extLst>
        </c:ser>
        <c:ser>
          <c:idx val="2"/>
          <c:order val="2"/>
          <c:tx>
            <c:strRef>
              <c:f>'Stock Chart Ex1'!$F$3</c:f>
              <c:strCache>
                <c:ptCount val="1"/>
                <c:pt idx="0">
                  <c:v>Close</c:v>
                </c:pt>
              </c:strCache>
            </c:strRef>
          </c:tx>
          <c:spPr>
            <a:ln w="44450">
              <a:noFill/>
            </a:ln>
          </c:spPr>
          <c:cat>
            <c:numRef>
              <c:f>'Stock Chart Ex1'!$A$4:$A$8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'Stock Chart Ex1'!$F$4:$F$8</c:f>
              <c:numCache>
                <c:formatCode>#,##0.00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E-44A3-BA58-1F4CA7E9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206264192"/>
        <c:axId val="206265728"/>
      </c:stockChart>
      <c:dateAx>
        <c:axId val="2062641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265728"/>
        <c:crosses val="autoZero"/>
        <c:auto val="1"/>
        <c:lblOffset val="100"/>
        <c:baseTimeUnit val="days"/>
      </c:dateAx>
      <c:valAx>
        <c:axId val="206265728"/>
        <c:scaling>
          <c:orientation val="minMax"/>
          <c:max val="78"/>
          <c:min val="66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264192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effectLst/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Open-High-Low-CLose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'Stock Chart Ex1'!$C$3</c:f>
              <c:strCache>
                <c:ptCount val="1"/>
                <c:pt idx="0">
                  <c:v>Open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'Stock Chart Ex1'!$A$4:$A$8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'Stock Chart Ex1'!$C$4:$C$8</c:f>
              <c:numCache>
                <c:formatCode>#,##0.00</c:formatCode>
                <c:ptCount val="5"/>
                <c:pt idx="0">
                  <c:v>69.805000000000007</c:v>
                </c:pt>
                <c:pt idx="1">
                  <c:v>70.938000000000002</c:v>
                </c:pt>
                <c:pt idx="2">
                  <c:v>74.75</c:v>
                </c:pt>
                <c:pt idx="3">
                  <c:v>74.875</c:v>
                </c:pt>
                <c:pt idx="4">
                  <c:v>76.093999999999994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2-4B1D-9753-DA56529A884F}"/>
            </c:ext>
          </c:extLst>
        </c:ser>
        <c:ser>
          <c:idx val="1"/>
          <c:order val="1"/>
          <c:tx>
            <c:strRef>
              <c:f>'Stock Chart Ex1'!$D$3</c:f>
              <c:strCache>
                <c:ptCount val="1"/>
                <c:pt idx="0">
                  <c:v>High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'Stock Chart Ex1'!$A$4:$A$8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'Stock Chart Ex1'!$D$4:$D$8</c:f>
              <c:numCache>
                <c:formatCode>#,##0.00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2-4B1D-9753-DA56529A884F}"/>
            </c:ext>
          </c:extLst>
        </c:ser>
        <c:ser>
          <c:idx val="2"/>
          <c:order val="2"/>
          <c:tx>
            <c:strRef>
              <c:f>'Stock Chart Ex1'!$E$3</c:f>
              <c:strCache>
                <c:ptCount val="1"/>
                <c:pt idx="0">
                  <c:v>Low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'Stock Chart Ex1'!$A$4:$A$8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'Stock Chart Ex1'!$E$4:$E$8</c:f>
              <c:numCache>
                <c:formatCode>#,##0.00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2-4B1D-9753-DA56529A884F}"/>
            </c:ext>
          </c:extLst>
        </c:ser>
        <c:ser>
          <c:idx val="3"/>
          <c:order val="3"/>
          <c:tx>
            <c:strRef>
              <c:f>'Stock Chart Ex1'!$F$3</c:f>
              <c:strCache>
                <c:ptCount val="1"/>
                <c:pt idx="0">
                  <c:v>Close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'Stock Chart Ex1'!$A$4:$A$8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'Stock Chart Ex1'!$F$4:$F$8</c:f>
              <c:numCache>
                <c:formatCode>#,##0.00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A2-4B1D-9753-DA56529A8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6302208"/>
        <c:axId val="207434496"/>
      </c:stockChart>
      <c:dateAx>
        <c:axId val="20630220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7434496"/>
        <c:crosses val="autoZero"/>
        <c:auto val="1"/>
        <c:lblOffset val="100"/>
        <c:baseTimeUnit val="days"/>
      </c:dateAx>
      <c:valAx>
        <c:axId val="207434496"/>
        <c:scaling>
          <c:orientation val="minMax"/>
          <c:max val="78"/>
          <c:min val="66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302208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effectLst/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Volume-High-Low-Close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 Ex1'!$B$3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numRef>
              <c:f>'Stock Chart Ex1'!$A$4:$A$8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'Stock Chart Ex1'!$B$4:$B$8</c:f>
              <c:numCache>
                <c:formatCode>#,##0</c:formatCode>
                <c:ptCount val="5"/>
                <c:pt idx="0">
                  <c:v>12155</c:v>
                </c:pt>
                <c:pt idx="1">
                  <c:v>14555</c:v>
                </c:pt>
                <c:pt idx="2">
                  <c:v>11983</c:v>
                </c:pt>
                <c:pt idx="3">
                  <c:v>14877</c:v>
                </c:pt>
                <c:pt idx="4">
                  <c:v>16983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5-40C7-8565-8A11B75E9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63936"/>
        <c:axId val="207465472"/>
      </c:barChart>
      <c:stockChart>
        <c:ser>
          <c:idx val="1"/>
          <c:order val="1"/>
          <c:tx>
            <c:strRef>
              <c:f>'Stock Chart Ex1'!$D$3</c:f>
              <c:strCache>
                <c:ptCount val="1"/>
                <c:pt idx="0">
                  <c:v>High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'Stock Chart Ex1'!$A$4:$A$8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'Stock Chart Ex1'!$D$4:$D$8</c:f>
              <c:numCache>
                <c:formatCode>#,##0.00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5-40C7-8565-8A11B75E94B0}"/>
            </c:ext>
          </c:extLst>
        </c:ser>
        <c:ser>
          <c:idx val="2"/>
          <c:order val="2"/>
          <c:tx>
            <c:strRef>
              <c:f>'Stock Chart Ex1'!$E$3</c:f>
              <c:strCache>
                <c:ptCount val="1"/>
                <c:pt idx="0">
                  <c:v>Low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'Stock Chart Ex1'!$A$4:$A$8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'Stock Chart Ex1'!$E$4:$E$8</c:f>
              <c:numCache>
                <c:formatCode>#,##0.00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5-40C7-8565-8A11B75E94B0}"/>
            </c:ext>
          </c:extLst>
        </c:ser>
        <c:ser>
          <c:idx val="3"/>
          <c:order val="3"/>
          <c:tx>
            <c:strRef>
              <c:f>'Stock Chart Ex1'!$F$3</c:f>
              <c:strCache>
                <c:ptCount val="1"/>
                <c:pt idx="0">
                  <c:v>Close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'Stock Chart Ex1'!$A$4:$A$8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'Stock Chart Ex1'!$F$4:$F$8</c:f>
              <c:numCache>
                <c:formatCode>#,##0.00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5-40C7-8565-8A11B75E9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7476992"/>
        <c:axId val="207475456"/>
      </c:stockChart>
      <c:dateAx>
        <c:axId val="20746393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7465472"/>
        <c:crosses val="autoZero"/>
        <c:auto val="1"/>
        <c:lblOffset val="100"/>
        <c:baseTimeUnit val="days"/>
      </c:dateAx>
      <c:valAx>
        <c:axId val="207465472"/>
        <c:scaling>
          <c:orientation val="minMax"/>
          <c:max val="5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7463936"/>
        <c:crosses val="autoZero"/>
        <c:crossBetween val="between"/>
      </c:valAx>
      <c:valAx>
        <c:axId val="207475456"/>
        <c:scaling>
          <c:orientation val="minMax"/>
          <c:max val="78"/>
          <c:min val="66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7476992"/>
        <c:crosses val="max"/>
        <c:crossBetween val="between"/>
      </c:valAx>
      <c:dateAx>
        <c:axId val="207476992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one"/>
        <c:crossAx val="207475456"/>
        <c:crosses val="autoZero"/>
        <c:auto val="1"/>
        <c:lblOffset val="100"/>
        <c:baseTimeUnit val="days"/>
      </c:date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Volume-Open-High-Low-Close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 Ex1'!$B$3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numRef>
              <c:f>'Stock Chart Ex1'!$A$4:$A$8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'Stock Chart Ex1'!$B$4:$B$8</c:f>
              <c:numCache>
                <c:formatCode>#,##0</c:formatCode>
                <c:ptCount val="5"/>
                <c:pt idx="0">
                  <c:v>12155</c:v>
                </c:pt>
                <c:pt idx="1">
                  <c:v>14555</c:v>
                </c:pt>
                <c:pt idx="2">
                  <c:v>11983</c:v>
                </c:pt>
                <c:pt idx="3">
                  <c:v>14877</c:v>
                </c:pt>
                <c:pt idx="4">
                  <c:v>16983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C-415E-8353-341B073DC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23840"/>
        <c:axId val="207525376"/>
      </c:barChart>
      <c:stockChart>
        <c:ser>
          <c:idx val="1"/>
          <c:order val="1"/>
          <c:tx>
            <c:strRef>
              <c:f>'Stock Chart Ex1'!$C$3</c:f>
              <c:strCache>
                <c:ptCount val="1"/>
                <c:pt idx="0">
                  <c:v>Open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'Stock Chart Ex1'!$A$4:$A$8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'Stock Chart Ex1'!$C$4:$C$8</c:f>
              <c:numCache>
                <c:formatCode>#,##0.00</c:formatCode>
                <c:ptCount val="5"/>
                <c:pt idx="0">
                  <c:v>69.805000000000007</c:v>
                </c:pt>
                <c:pt idx="1">
                  <c:v>70.938000000000002</c:v>
                </c:pt>
                <c:pt idx="2">
                  <c:v>74.75</c:v>
                </c:pt>
                <c:pt idx="3">
                  <c:v>74.875</c:v>
                </c:pt>
                <c:pt idx="4">
                  <c:v>76.093999999999994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C-415E-8353-341B073DC74D}"/>
            </c:ext>
          </c:extLst>
        </c:ser>
        <c:ser>
          <c:idx val="2"/>
          <c:order val="2"/>
          <c:tx>
            <c:strRef>
              <c:f>'Stock Chart Ex1'!$D$3</c:f>
              <c:strCache>
                <c:ptCount val="1"/>
                <c:pt idx="0">
                  <c:v>High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'Stock Chart Ex1'!$A$4:$A$8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'Stock Chart Ex1'!$D$4:$D$8</c:f>
              <c:numCache>
                <c:formatCode>#,##0.00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C-415E-8353-341B073DC74D}"/>
            </c:ext>
          </c:extLst>
        </c:ser>
        <c:ser>
          <c:idx val="3"/>
          <c:order val="3"/>
          <c:tx>
            <c:strRef>
              <c:f>'Stock Chart Ex1'!$E$3</c:f>
              <c:strCache>
                <c:ptCount val="1"/>
                <c:pt idx="0">
                  <c:v>Low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'Stock Chart Ex1'!$A$4:$A$8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'Stock Chart Ex1'!$E$4:$E$8</c:f>
              <c:numCache>
                <c:formatCode>#,##0.00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DC-415E-8353-341B073DC74D}"/>
            </c:ext>
          </c:extLst>
        </c:ser>
        <c:ser>
          <c:idx val="4"/>
          <c:order val="4"/>
          <c:tx>
            <c:strRef>
              <c:f>'Stock Chart Ex1'!$F$3</c:f>
              <c:strCache>
                <c:ptCount val="1"/>
                <c:pt idx="0">
                  <c:v>Close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'Stock Chart Ex1'!$A$4:$A$8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'Stock Chart Ex1'!$F$4:$F$8</c:f>
              <c:numCache>
                <c:formatCode>#,##0.00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DC-415E-8353-341B073DC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7532800"/>
        <c:axId val="207526912"/>
      </c:stockChart>
      <c:dateAx>
        <c:axId val="20752384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7525376"/>
        <c:crosses val="autoZero"/>
        <c:auto val="1"/>
        <c:lblOffset val="100"/>
        <c:baseTimeUnit val="days"/>
      </c:dateAx>
      <c:valAx>
        <c:axId val="207525376"/>
        <c:scaling>
          <c:orientation val="minMax"/>
          <c:max val="5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7523840"/>
        <c:crosses val="autoZero"/>
        <c:crossBetween val="between"/>
      </c:valAx>
      <c:valAx>
        <c:axId val="207526912"/>
        <c:scaling>
          <c:orientation val="minMax"/>
          <c:max val="78"/>
          <c:min val="66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7532800"/>
        <c:crosses val="max"/>
        <c:crossBetween val="between"/>
      </c:valAx>
      <c:dateAx>
        <c:axId val="20753280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one"/>
        <c:crossAx val="207526912"/>
        <c:crosses val="autoZero"/>
        <c:auto val="1"/>
        <c:lblOffset val="100"/>
        <c:baseTimeUnit val="days"/>
      </c:date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Temperature In May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tx>
            <c:strRef>
              <c:f>'Stock Chart Ex2'!$B$5</c:f>
              <c:strCache>
                <c:ptCount val="1"/>
                <c:pt idx="0">
                  <c:v>High</c:v>
                </c:pt>
              </c:strCache>
            </c:strRef>
          </c:tx>
          <c:spPr>
            <a:ln w="31750">
              <a:noFill/>
            </a:ln>
          </c:spPr>
          <c:marker>
            <c:symbol val="none"/>
          </c:marker>
          <c:cat>
            <c:numRef>
              <c:f>'Stock Chart Ex2'!$A$6:$A$36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'Stock Chart Ex2'!$B$6:$B$36</c:f>
              <c:numCache>
                <c:formatCode>General</c:formatCode>
                <c:ptCount val="31"/>
                <c:pt idx="0">
                  <c:v>74</c:v>
                </c:pt>
                <c:pt idx="1">
                  <c:v>70</c:v>
                </c:pt>
                <c:pt idx="2">
                  <c:v>72</c:v>
                </c:pt>
                <c:pt idx="3">
                  <c:v>66</c:v>
                </c:pt>
                <c:pt idx="4">
                  <c:v>61</c:v>
                </c:pt>
                <c:pt idx="5">
                  <c:v>59</c:v>
                </c:pt>
                <c:pt idx="6">
                  <c:v>73</c:v>
                </c:pt>
                <c:pt idx="7">
                  <c:v>72</c:v>
                </c:pt>
                <c:pt idx="8">
                  <c:v>70</c:v>
                </c:pt>
                <c:pt idx="9">
                  <c:v>73</c:v>
                </c:pt>
                <c:pt idx="10">
                  <c:v>79</c:v>
                </c:pt>
                <c:pt idx="11">
                  <c:v>82</c:v>
                </c:pt>
                <c:pt idx="12">
                  <c:v>75</c:v>
                </c:pt>
                <c:pt idx="13">
                  <c:v>71</c:v>
                </c:pt>
                <c:pt idx="14">
                  <c:v>70</c:v>
                </c:pt>
                <c:pt idx="15">
                  <c:v>70</c:v>
                </c:pt>
                <c:pt idx="16">
                  <c:v>68</c:v>
                </c:pt>
                <c:pt idx="17">
                  <c:v>69</c:v>
                </c:pt>
                <c:pt idx="18">
                  <c:v>73</c:v>
                </c:pt>
                <c:pt idx="19">
                  <c:v>71</c:v>
                </c:pt>
                <c:pt idx="20">
                  <c:v>72</c:v>
                </c:pt>
                <c:pt idx="21">
                  <c:v>80</c:v>
                </c:pt>
                <c:pt idx="22">
                  <c:v>84</c:v>
                </c:pt>
                <c:pt idx="23">
                  <c:v>78</c:v>
                </c:pt>
                <c:pt idx="24">
                  <c:v>81</c:v>
                </c:pt>
                <c:pt idx="25">
                  <c:v>80</c:v>
                </c:pt>
                <c:pt idx="26">
                  <c:v>75</c:v>
                </c:pt>
                <c:pt idx="27">
                  <c:v>74</c:v>
                </c:pt>
                <c:pt idx="28">
                  <c:v>70</c:v>
                </c:pt>
                <c:pt idx="29">
                  <c:v>72</c:v>
                </c:pt>
                <c:pt idx="3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4-44AE-96B9-D841BBD7E294}"/>
            </c:ext>
          </c:extLst>
        </c:ser>
        <c:ser>
          <c:idx val="1"/>
          <c:order val="1"/>
          <c:tx>
            <c:strRef>
              <c:f>'Stock Chart Ex2'!$C$5</c:f>
              <c:strCache>
                <c:ptCount val="1"/>
                <c:pt idx="0">
                  <c:v>Low</c:v>
                </c:pt>
              </c:strCache>
            </c:strRef>
          </c:tx>
          <c:spPr>
            <a:ln w="31750">
              <a:noFill/>
            </a:ln>
          </c:spPr>
          <c:marker>
            <c:symbol val="none"/>
          </c:marker>
          <c:cat>
            <c:numRef>
              <c:f>'Stock Chart Ex2'!$A$6:$A$36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'Stock Chart Ex2'!$C$6:$C$36</c:f>
              <c:numCache>
                <c:formatCode>General</c:formatCode>
                <c:ptCount val="31"/>
                <c:pt idx="0">
                  <c:v>50</c:v>
                </c:pt>
                <c:pt idx="1">
                  <c:v>52</c:v>
                </c:pt>
                <c:pt idx="2">
                  <c:v>56</c:v>
                </c:pt>
                <c:pt idx="3">
                  <c:v>50</c:v>
                </c:pt>
                <c:pt idx="4">
                  <c:v>53</c:v>
                </c:pt>
                <c:pt idx="5">
                  <c:v>48</c:v>
                </c:pt>
                <c:pt idx="6">
                  <c:v>51</c:v>
                </c:pt>
                <c:pt idx="7">
                  <c:v>53</c:v>
                </c:pt>
                <c:pt idx="8">
                  <c:v>56</c:v>
                </c:pt>
                <c:pt idx="9">
                  <c:v>60</c:v>
                </c:pt>
                <c:pt idx="10">
                  <c:v>60</c:v>
                </c:pt>
                <c:pt idx="11">
                  <c:v>62</c:v>
                </c:pt>
                <c:pt idx="12">
                  <c:v>60</c:v>
                </c:pt>
                <c:pt idx="13">
                  <c:v>57</c:v>
                </c:pt>
                <c:pt idx="14">
                  <c:v>55</c:v>
                </c:pt>
                <c:pt idx="15">
                  <c:v>56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62</c:v>
                </c:pt>
                <c:pt idx="20">
                  <c:v>64</c:v>
                </c:pt>
                <c:pt idx="21">
                  <c:v>66</c:v>
                </c:pt>
                <c:pt idx="22">
                  <c:v>62</c:v>
                </c:pt>
                <c:pt idx="23">
                  <c:v>66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65</c:v>
                </c:pt>
                <c:pt idx="28">
                  <c:v>63</c:v>
                </c:pt>
                <c:pt idx="29">
                  <c:v>60</c:v>
                </c:pt>
                <c:pt idx="3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4-44AE-96B9-D841BBD7E294}"/>
            </c:ext>
          </c:extLst>
        </c:ser>
        <c:ser>
          <c:idx val="2"/>
          <c:order val="2"/>
          <c:tx>
            <c:strRef>
              <c:f>'Stock Chart Ex2'!$D$5</c:f>
              <c:strCache>
                <c:ptCount val="1"/>
                <c:pt idx="0">
                  <c:v>Average</c:v>
                </c:pt>
              </c:strCache>
            </c:strRef>
          </c:tx>
          <c:spPr>
            <a:ln w="31750">
              <a:noFill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effectLst/>
            </c:spPr>
          </c:marker>
          <c:cat>
            <c:numRef>
              <c:f>'Stock Chart Ex2'!$A$6:$A$36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'Stock Chart Ex2'!$D$6:$D$36</c:f>
              <c:numCache>
                <c:formatCode>General</c:formatCode>
                <c:ptCount val="31"/>
                <c:pt idx="0">
                  <c:v>62</c:v>
                </c:pt>
                <c:pt idx="1">
                  <c:v>61</c:v>
                </c:pt>
                <c:pt idx="2">
                  <c:v>64</c:v>
                </c:pt>
                <c:pt idx="3">
                  <c:v>58</c:v>
                </c:pt>
                <c:pt idx="4">
                  <c:v>57</c:v>
                </c:pt>
                <c:pt idx="5">
                  <c:v>53.5</c:v>
                </c:pt>
                <c:pt idx="6">
                  <c:v>62</c:v>
                </c:pt>
                <c:pt idx="7">
                  <c:v>62.5</c:v>
                </c:pt>
                <c:pt idx="8">
                  <c:v>63</c:v>
                </c:pt>
                <c:pt idx="9">
                  <c:v>66.5</c:v>
                </c:pt>
                <c:pt idx="10">
                  <c:v>69.5</c:v>
                </c:pt>
                <c:pt idx="11">
                  <c:v>72</c:v>
                </c:pt>
                <c:pt idx="12">
                  <c:v>67.5</c:v>
                </c:pt>
                <c:pt idx="13">
                  <c:v>64</c:v>
                </c:pt>
                <c:pt idx="14">
                  <c:v>62.5</c:v>
                </c:pt>
                <c:pt idx="15">
                  <c:v>63</c:v>
                </c:pt>
                <c:pt idx="16">
                  <c:v>62</c:v>
                </c:pt>
                <c:pt idx="17">
                  <c:v>63</c:v>
                </c:pt>
                <c:pt idx="18">
                  <c:v>65.5</c:v>
                </c:pt>
                <c:pt idx="19">
                  <c:v>66.5</c:v>
                </c:pt>
                <c:pt idx="20">
                  <c:v>68</c:v>
                </c:pt>
                <c:pt idx="21">
                  <c:v>73</c:v>
                </c:pt>
                <c:pt idx="22">
                  <c:v>73</c:v>
                </c:pt>
                <c:pt idx="23">
                  <c:v>72</c:v>
                </c:pt>
                <c:pt idx="24">
                  <c:v>72.5</c:v>
                </c:pt>
                <c:pt idx="25">
                  <c:v>72</c:v>
                </c:pt>
                <c:pt idx="26">
                  <c:v>69.5</c:v>
                </c:pt>
                <c:pt idx="27">
                  <c:v>69.5</c:v>
                </c:pt>
                <c:pt idx="28">
                  <c:v>66.5</c:v>
                </c:pt>
                <c:pt idx="29">
                  <c:v>66</c:v>
                </c:pt>
                <c:pt idx="30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4-44AE-96B9-D841BBD7E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effectLst/>
          </c:spPr>
        </c:hiLowLines>
        <c:axId val="207265792"/>
        <c:axId val="207267328"/>
      </c:stockChart>
      <c:catAx>
        <c:axId val="20726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7267328"/>
        <c:crosses val="autoZero"/>
        <c:auto val="1"/>
        <c:lblAlgn val="ctr"/>
        <c:lblOffset val="100"/>
        <c:noMultiLvlLbl val="0"/>
      </c:catAx>
      <c:valAx>
        <c:axId val="207267328"/>
        <c:scaling>
          <c:orientation val="minMax"/>
          <c:max val="85"/>
          <c:min val="4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7265792"/>
        <c:crosses val="autoZero"/>
        <c:crossBetween val="between"/>
        <c:majorUnit val="5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'Column Chart Ex1'!$A$3</c:f>
          <c:strCache>
            <c:ptCount val="1"/>
            <c:pt idx="0">
              <c:v>Customer Satisfaction by Age Group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 Ex1'!$B$6</c:f>
              <c:strCache>
                <c:ptCount val="1"/>
                <c:pt idx="0">
                  <c:v>&lt; 30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Chart Ex1'!$A$7:$A$12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'Column Chart Ex1'!$B$7:$B$12</c:f>
              <c:numCache>
                <c:formatCode>0%</c:formatCode>
                <c:ptCount val="6"/>
                <c:pt idx="0">
                  <c:v>0.42</c:v>
                </c:pt>
                <c:pt idx="1">
                  <c:v>0.39</c:v>
                </c:pt>
                <c:pt idx="2">
                  <c:v>0.28999999999999998</c:v>
                </c:pt>
                <c:pt idx="3">
                  <c:v>0.33</c:v>
                </c:pt>
                <c:pt idx="4">
                  <c:v>0.48</c:v>
                </c:pt>
                <c:pt idx="5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C-41A7-B38B-8C3B9ED126BF}"/>
            </c:ext>
          </c:extLst>
        </c:ser>
        <c:ser>
          <c:idx val="1"/>
          <c:order val="1"/>
          <c:tx>
            <c:strRef>
              <c:f>'Column Chart Ex1'!$C$6</c:f>
              <c:strCache>
                <c:ptCount val="1"/>
                <c:pt idx="0">
                  <c:v>30-49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Chart Ex1'!$A$7:$A$12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'Column Chart Ex1'!$C$7:$C$12</c:f>
              <c:numCache>
                <c:formatCode>0%</c:formatCode>
                <c:ptCount val="6"/>
                <c:pt idx="0">
                  <c:v>0.46</c:v>
                </c:pt>
                <c:pt idx="1">
                  <c:v>0.51</c:v>
                </c:pt>
                <c:pt idx="2">
                  <c:v>0.38</c:v>
                </c:pt>
                <c:pt idx="3">
                  <c:v>0.39</c:v>
                </c:pt>
                <c:pt idx="4">
                  <c:v>0.53</c:v>
                </c:pt>
                <c:pt idx="5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C-41A7-B38B-8C3B9ED126BF}"/>
            </c:ext>
          </c:extLst>
        </c:ser>
        <c:ser>
          <c:idx val="2"/>
          <c:order val="2"/>
          <c:tx>
            <c:strRef>
              <c:f>'Column Chart Ex1'!$D$6</c:f>
              <c:strCache>
                <c:ptCount val="1"/>
                <c:pt idx="0">
                  <c:v>50+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Chart Ex1'!$A$7:$A$12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'Column Chart Ex1'!$D$7:$D$12</c:f>
              <c:numCache>
                <c:formatCode>0%</c:formatCode>
                <c:ptCount val="6"/>
                <c:pt idx="0">
                  <c:v>0.75</c:v>
                </c:pt>
                <c:pt idx="1">
                  <c:v>0.76</c:v>
                </c:pt>
                <c:pt idx="2">
                  <c:v>0.73</c:v>
                </c:pt>
                <c:pt idx="3">
                  <c:v>0.75</c:v>
                </c:pt>
                <c:pt idx="4">
                  <c:v>0.7</c:v>
                </c:pt>
                <c:pt idx="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C-41A7-B38B-8C3B9ED126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706048"/>
        <c:axId val="194724608"/>
      </c:barChart>
      <c:catAx>
        <c:axId val="194706048"/>
        <c:scaling>
          <c:orientation val="minMax"/>
        </c:scaling>
        <c:delete val="0"/>
        <c:axPos val="b"/>
        <c:majorGridlines/>
        <c:minorGridlines/>
        <c:title>
          <c:tx>
            <c:strRef>
              <c:f>'Column Chart Ex1'!$A$6</c:f>
              <c:strCache>
                <c:ptCount val="1"/>
                <c:pt idx="0">
                  <c:v>Month</c:v>
                </c:pt>
              </c:strCache>
            </c:strRef>
          </c:tx>
          <c:overlay val="0"/>
        </c:title>
        <c:numFmt formatCode="General" sourceLinked="0"/>
        <c:majorTickMark val="out"/>
        <c:minorTickMark val="none"/>
        <c:tickLblPos val="nextTo"/>
        <c:crossAx val="194724608"/>
        <c:crosses val="autoZero"/>
        <c:auto val="1"/>
        <c:lblAlgn val="ctr"/>
        <c:lblOffset val="100"/>
        <c:noMultiLvlLbl val="0"/>
      </c:catAx>
      <c:valAx>
        <c:axId val="194724608"/>
        <c:scaling>
          <c:orientation val="minMax"/>
        </c:scaling>
        <c:delete val="0"/>
        <c:axPos val="l"/>
        <c:majorGridlines/>
        <c:minorGridlines/>
        <c:title>
          <c:tx>
            <c:strRef>
              <c:f>'Column Chart Ex1'!$A$4</c:f>
              <c:strCache>
                <c:ptCount val="1"/>
                <c:pt idx="0">
                  <c:v>Percent 'Very Satisfied' by customer age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19470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 Scale'!$C$5</c:f>
              <c:strCache>
                <c:ptCount val="1"/>
                <c:pt idx="0">
                  <c:v>Transisters per sq. inch</c:v>
                </c:pt>
              </c:strCache>
            </c:strRef>
          </c:tx>
          <c:marker>
            <c:symbol val="none"/>
          </c:marker>
          <c:val>
            <c:numRef>
              <c:f>'Log Scale'!$C$6:$C$19</c:f>
              <c:numCache>
                <c:formatCode>#,##0</c:formatCode>
                <c:ptCount val="14"/>
                <c:pt idx="0">
                  <c:v>2300</c:v>
                </c:pt>
                <c:pt idx="1">
                  <c:v>3500</c:v>
                </c:pt>
                <c:pt idx="2">
                  <c:v>6000</c:v>
                </c:pt>
                <c:pt idx="3">
                  <c:v>29000</c:v>
                </c:pt>
                <c:pt idx="4">
                  <c:v>134000</c:v>
                </c:pt>
                <c:pt idx="5">
                  <c:v>275000</c:v>
                </c:pt>
                <c:pt idx="6">
                  <c:v>1200000</c:v>
                </c:pt>
                <c:pt idx="7">
                  <c:v>3100000</c:v>
                </c:pt>
                <c:pt idx="8">
                  <c:v>5500000</c:v>
                </c:pt>
                <c:pt idx="9">
                  <c:v>7500000</c:v>
                </c:pt>
                <c:pt idx="10">
                  <c:v>19000000</c:v>
                </c:pt>
                <c:pt idx="11">
                  <c:v>44000000</c:v>
                </c:pt>
                <c:pt idx="12">
                  <c:v>95200000</c:v>
                </c:pt>
                <c:pt idx="13">
                  <c:v>190000000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2-4EF3-A4DD-A94CDA32F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50016"/>
        <c:axId val="207355904"/>
      </c:lineChart>
      <c:catAx>
        <c:axId val="20735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55904"/>
        <c:crosses val="autoZero"/>
        <c:auto val="1"/>
        <c:lblAlgn val="ctr"/>
        <c:lblOffset val="100"/>
        <c:noMultiLvlLbl val="0"/>
      </c:catAx>
      <c:valAx>
        <c:axId val="207355904"/>
        <c:scaling>
          <c:logBase val="10"/>
          <c:orientation val="minMax"/>
          <c:min val="1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7350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'Thermometer Chart'!$B$23</c:f>
              <c:numCache>
                <c:formatCode>0%</c:formatCode>
                <c:ptCount val="1"/>
                <c:pt idx="0">
                  <c:v>0.753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5-4176-B98A-25B78966C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7381632"/>
        <c:axId val="207383168"/>
      </c:barChart>
      <c:catAx>
        <c:axId val="20738163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383168"/>
        <c:crosses val="autoZero"/>
        <c:auto val="1"/>
        <c:lblAlgn val="ctr"/>
        <c:lblOffset val="100"/>
        <c:noMultiLvlLbl val="0"/>
      </c:catAx>
      <c:valAx>
        <c:axId val="207383168"/>
        <c:scaling>
          <c:orientation val="minMax"/>
          <c:max val="1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crossAx val="207381632"/>
        <c:crosses val="autoZero"/>
        <c:crossBetween val="between"/>
      </c:valAx>
      <c:spPr>
        <a:solidFill>
          <a:schemeClr val="bg2">
            <a:alpha val="65000"/>
          </a:schemeClr>
        </a:solidFill>
        <a:ln w="9525" cap="rnd" cmpd="sng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A254-48BE-B741-969B997530C7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A254-48BE-B741-969B997530C7}"/>
              </c:ext>
            </c:extLst>
          </c:dPt>
          <c:dPt>
            <c:idx val="2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A254-48BE-B741-969B997530C7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A254-48BE-B741-969B997530C7}"/>
              </c:ext>
            </c:extLst>
          </c:dPt>
          <c:cat>
            <c:strRef>
              <c:f>'Gauge Chart'!$A$5:$A$8</c:f>
              <c:strCache>
                <c:ptCount val="4"/>
                <c:pt idx="0">
                  <c:v>Initial</c:v>
                </c:pt>
                <c:pt idx="1">
                  <c:v>Middle</c:v>
                </c:pt>
                <c:pt idx="2">
                  <c:v>End</c:v>
                </c:pt>
                <c:pt idx="3">
                  <c:v>Max</c:v>
                </c:pt>
              </c:strCache>
            </c:strRef>
          </c:cat>
          <c:val>
            <c:numRef>
              <c:f>'Gauge Chart'!$B$5:$B$8</c:f>
              <c:numCache>
                <c:formatCode>General</c:formatCode>
                <c:ptCount val="4"/>
                <c:pt idx="0">
                  <c:v>20</c:v>
                </c:pt>
                <c:pt idx="1">
                  <c:v>45</c:v>
                </c:pt>
                <c:pt idx="2">
                  <c:v>35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54-48BE-B741-969B99753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1"/>
        <c:holeSize val="50"/>
      </c:doughnutChart>
      <c:pieChart>
        <c:varyColors val="1"/>
        <c:ser>
          <c:idx val="1"/>
          <c:order val="1"/>
          <c:tx>
            <c:v>Pie</c:v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A-A254-48BE-B741-969B997530C7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A254-48BE-B741-969B997530C7}"/>
              </c:ext>
            </c:extLst>
          </c:dPt>
          <c:dPt>
            <c:idx val="2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E-A254-48BE-B741-969B997530C7}"/>
              </c:ext>
            </c:extLst>
          </c:dPt>
          <c:dLbls>
            <c:dLbl>
              <c:idx val="1"/>
              <c:tx>
                <c:strRef>
                  <c:f>'Gauge Chart'!$E$4</c:f>
                  <c:strCache>
                    <c:ptCount val="1"/>
                    <c:pt idx="0">
                      <c:v>55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{4AEA2962-F321-4417-BFD9-A4E64DA02B3D}</c15:txfldGUID>
                      <c15:f>'Gauge Chart'!$E$4</c15:f>
                      <c15:dlblFieldTableCache>
                        <c:ptCount val="1"/>
                        <c:pt idx="0">
                          <c:v>55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A254-48BE-B741-969B997530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'Gauge Chart'!$E$4:$E$6</c:f>
              <c:numCache>
                <c:formatCode>General</c:formatCode>
                <c:ptCount val="3"/>
                <c:pt idx="0">
                  <c:v>55</c:v>
                </c:pt>
                <c:pt idx="1">
                  <c:v>1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54-48BE-B741-969B99753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invertIfNegative val="0"/>
          <c:cat>
            <c:strRef>
              <c:f>'Timeline (Gantt) Chart'!$A$4:$A$12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'Timeline (Gantt) Chart'!$B$4:$B$12</c:f>
              <c:numCache>
                <c:formatCode>d\-mmm</c:formatCode>
                <c:ptCount val="9"/>
                <c:pt idx="0">
                  <c:v>42009</c:v>
                </c:pt>
                <c:pt idx="1">
                  <c:v>42012</c:v>
                </c:pt>
                <c:pt idx="2">
                  <c:v>42026</c:v>
                </c:pt>
                <c:pt idx="3">
                  <c:v>42030</c:v>
                </c:pt>
                <c:pt idx="4">
                  <c:v>42030</c:v>
                </c:pt>
                <c:pt idx="5">
                  <c:v>42044</c:v>
                </c:pt>
                <c:pt idx="6">
                  <c:v>42046</c:v>
                </c:pt>
                <c:pt idx="7">
                  <c:v>42053</c:v>
                </c:pt>
                <c:pt idx="8">
                  <c:v>42056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F-4E24-8B99-72A596BE66D6}"/>
            </c:ext>
          </c:extLst>
        </c:ser>
        <c:ser>
          <c:idx val="1"/>
          <c:order val="1"/>
          <c:tx>
            <c:v>Duration</c:v>
          </c:tx>
          <c:invertIfNegative val="0"/>
          <c:dLbls>
            <c:spPr>
              <a:noFill/>
              <a:ln>
                <a:solidFill>
                  <a:schemeClr val="bg1"/>
                </a:solidFill>
              </a:ln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'Timeline (Gantt) Chart'!$A$4:$A$12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'Timeline (Gantt) Chart'!$C$4:$C$12</c:f>
              <c:numCache>
                <c:formatCode>General</c:formatCode>
                <c:ptCount val="9"/>
                <c:pt idx="0">
                  <c:v>2</c:v>
                </c:pt>
                <c:pt idx="1">
                  <c:v>13</c:v>
                </c:pt>
                <c:pt idx="2">
                  <c:v>1</c:v>
                </c:pt>
                <c:pt idx="3">
                  <c:v>11</c:v>
                </c:pt>
                <c:pt idx="4">
                  <c:v>11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F-4E24-8B99-72A596BE6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632000"/>
        <c:axId val="203641984"/>
      </c:barChart>
      <c:catAx>
        <c:axId val="2036320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203641984"/>
        <c:crosses val="autoZero"/>
        <c:auto val="1"/>
        <c:lblAlgn val="ctr"/>
        <c:lblOffset val="100"/>
        <c:noMultiLvlLbl val="0"/>
      </c:catAx>
      <c:valAx>
        <c:axId val="203641984"/>
        <c:scaling>
          <c:orientation val="minMax"/>
          <c:min val="42009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203632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'Waterfall Chart'!$A$4:$A$16</c:f>
              <c:strCache>
                <c:ptCount val="13"/>
                <c:pt idx="0">
                  <c:v>Opening Balance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'Waterfall Chart'!$B$4:$B$16</c:f>
              <c:numCache>
                <c:formatCode>General</c:formatCode>
                <c:ptCount val="13"/>
                <c:pt idx="1">
                  <c:v>4497</c:v>
                </c:pt>
                <c:pt idx="2">
                  <c:v>2827</c:v>
                </c:pt>
                <c:pt idx="3">
                  <c:v>2827</c:v>
                </c:pt>
                <c:pt idx="4">
                  <c:v>9074</c:v>
                </c:pt>
                <c:pt idx="5">
                  <c:v>5548</c:v>
                </c:pt>
                <c:pt idx="6">
                  <c:v>5548</c:v>
                </c:pt>
                <c:pt idx="7">
                  <c:v>5090</c:v>
                </c:pt>
                <c:pt idx="8">
                  <c:v>5090</c:v>
                </c:pt>
                <c:pt idx="9">
                  <c:v>8870</c:v>
                </c:pt>
                <c:pt idx="10">
                  <c:v>8870</c:v>
                </c:pt>
                <c:pt idx="11">
                  <c:v>8971</c:v>
                </c:pt>
                <c:pt idx="12">
                  <c:v>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2-4762-8130-D034CD7265B4}"/>
            </c:ext>
          </c:extLst>
        </c:ser>
        <c:ser>
          <c:idx val="1"/>
          <c:order val="1"/>
          <c:invertIfNegative val="0"/>
          <c:cat>
            <c:strRef>
              <c:f>'Waterfall Chart'!$A$4:$A$16</c:f>
              <c:strCache>
                <c:ptCount val="13"/>
                <c:pt idx="0">
                  <c:v>Opening Balance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'Waterfall Chart'!$C$4:$C$16</c:f>
              <c:numCache>
                <c:formatCode>General</c:formatCode>
                <c:ptCount val="13"/>
                <c:pt idx="0">
                  <c:v>0</c:v>
                </c:pt>
                <c:pt idx="1">
                  <c:v>503</c:v>
                </c:pt>
                <c:pt idx="2">
                  <c:v>1670</c:v>
                </c:pt>
                <c:pt idx="3">
                  <c:v>0</c:v>
                </c:pt>
                <c:pt idx="4">
                  <c:v>1198</c:v>
                </c:pt>
                <c:pt idx="5">
                  <c:v>3526</c:v>
                </c:pt>
                <c:pt idx="6">
                  <c:v>0</c:v>
                </c:pt>
                <c:pt idx="7">
                  <c:v>2284</c:v>
                </c:pt>
                <c:pt idx="8">
                  <c:v>0</c:v>
                </c:pt>
                <c:pt idx="9">
                  <c:v>4780</c:v>
                </c:pt>
                <c:pt idx="10">
                  <c:v>0</c:v>
                </c:pt>
                <c:pt idx="11">
                  <c:v>2566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2-4762-8130-D034CD7265B4}"/>
            </c:ext>
          </c:extLst>
        </c:ser>
        <c:ser>
          <c:idx val="2"/>
          <c:order val="2"/>
          <c:invertIfNegative val="0"/>
          <c:cat>
            <c:strRef>
              <c:f>'Waterfall Chart'!$A$4:$A$16</c:f>
              <c:strCache>
                <c:ptCount val="13"/>
                <c:pt idx="0">
                  <c:v>Opening Balance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'Waterfall Chart'!$D$4:$D$16</c:f>
              <c:numCache>
                <c:formatCode>General</c:formatCode>
                <c:ptCount val="13"/>
                <c:pt idx="0">
                  <c:v>5000</c:v>
                </c:pt>
                <c:pt idx="1">
                  <c:v>0</c:v>
                </c:pt>
                <c:pt idx="2">
                  <c:v>0</c:v>
                </c:pt>
                <c:pt idx="3">
                  <c:v>7445</c:v>
                </c:pt>
                <c:pt idx="4">
                  <c:v>0</c:v>
                </c:pt>
                <c:pt idx="5">
                  <c:v>0</c:v>
                </c:pt>
                <c:pt idx="6">
                  <c:v>1826</c:v>
                </c:pt>
                <c:pt idx="7">
                  <c:v>0</c:v>
                </c:pt>
                <c:pt idx="8">
                  <c:v>8560</c:v>
                </c:pt>
                <c:pt idx="9">
                  <c:v>0</c:v>
                </c:pt>
                <c:pt idx="10">
                  <c:v>2667</c:v>
                </c:pt>
                <c:pt idx="11">
                  <c:v>0</c:v>
                </c:pt>
                <c:pt idx="12">
                  <c:v>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92-4762-8130-D034CD726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88320"/>
        <c:axId val="206963840"/>
      </c:barChart>
      <c:catAx>
        <c:axId val="20688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963840"/>
        <c:crosses val="autoZero"/>
        <c:auto val="1"/>
        <c:lblAlgn val="ctr"/>
        <c:lblOffset val="100"/>
        <c:noMultiLvlLbl val="0"/>
      </c:catAx>
      <c:valAx>
        <c:axId val="20696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8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'Min-Max Chart'!$A$5</c:f>
              <c:strCache>
                <c:ptCount val="1"/>
                <c:pt idx="0">
                  <c:v>Max</c:v>
                </c:pt>
              </c:strCache>
            </c:strRef>
          </c:tx>
          <c:cat>
            <c:strRef>
              <c:f>'Min-Max Chart'!$B$4:$M$4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'Min-Max Chart'!$B$5:$M$5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22</c:v>
                </c:pt>
                <c:pt idx="9">
                  <c:v>20</c:v>
                </c:pt>
                <c:pt idx="10">
                  <c:v>19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7-4E41-B9F7-C5A49C241C54}"/>
            </c:ext>
          </c:extLst>
        </c:ser>
        <c:ser>
          <c:idx val="2"/>
          <c:order val="1"/>
          <c:tx>
            <c:strRef>
              <c:f>'Min-Max Chart'!$A$7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'Min-Max Chart'!$B$4:$M$4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'Min-Max Chart'!$B$7:$M$7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12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20</c:v>
                </c:pt>
                <c:pt idx="9">
                  <c:v>17</c:v>
                </c:pt>
                <c:pt idx="10">
                  <c:v>15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7-4E41-B9F7-C5A49C241C54}"/>
            </c:ext>
          </c:extLst>
        </c:ser>
        <c:ser>
          <c:idx val="1"/>
          <c:order val="2"/>
          <c:tx>
            <c:strRef>
              <c:f>'Min-Max Chart'!$A$6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</c:spPr>
          <c:cat>
            <c:strRef>
              <c:f>'Min-Max Chart'!$B$4:$M$4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'Min-Max Chart'!$B$6:$M$6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18</c:v>
                </c:pt>
                <c:pt idx="9">
                  <c:v>15</c:v>
                </c:pt>
                <c:pt idx="10">
                  <c:v>13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7-4E41-B9F7-C5A49C241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14912"/>
        <c:axId val="207037184"/>
      </c:areaChart>
      <c:catAx>
        <c:axId val="20701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037184"/>
        <c:crosses val="autoZero"/>
        <c:auto val="1"/>
        <c:lblAlgn val="ctr"/>
        <c:lblOffset val="100"/>
        <c:noMultiLvlLbl val="0"/>
      </c:catAx>
      <c:valAx>
        <c:axId val="2070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14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17892494379908"/>
          <c:y val="0.17801661502703003"/>
          <c:w val="0.10007917171788504"/>
          <c:h val="0.20519614970739194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'Bullet Chart'!$B$3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'Bullet Chart'!$A$4:$A$5</c:f>
              <c:strCache>
                <c:ptCount val="2"/>
                <c:pt idx="0">
                  <c:v>Student A</c:v>
                </c:pt>
                <c:pt idx="1">
                  <c:v>Student B</c:v>
                </c:pt>
              </c:strCache>
            </c:strRef>
          </c:cat>
          <c:val>
            <c:numRef>
              <c:f>'Bullet Chart'!$B$4:$B$5</c:f>
              <c:numCache>
                <c:formatCode>0%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D-4D3D-AFA9-C804C77C5DB6}"/>
            </c:ext>
          </c:extLst>
        </c:ser>
        <c:ser>
          <c:idx val="1"/>
          <c:order val="1"/>
          <c:tx>
            <c:strRef>
              <c:f>'Bullet Chart'!$C$3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'Bullet Chart'!$A$4:$A$5</c:f>
              <c:strCache>
                <c:ptCount val="2"/>
                <c:pt idx="0">
                  <c:v>Student A</c:v>
                </c:pt>
                <c:pt idx="1">
                  <c:v>Student B</c:v>
                </c:pt>
              </c:strCache>
            </c:strRef>
          </c:cat>
          <c:val>
            <c:numRef>
              <c:f>'Bullet Chart'!$C$4:$C$5</c:f>
              <c:numCache>
                <c:formatCode>0%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D-4D3D-AFA9-C804C77C5DB6}"/>
            </c:ext>
          </c:extLst>
        </c:ser>
        <c:ser>
          <c:idx val="2"/>
          <c:order val="2"/>
          <c:tx>
            <c:strRef>
              <c:f>'Bullet Chart'!$D$3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'Bullet Chart'!$A$4:$A$5</c:f>
              <c:strCache>
                <c:ptCount val="2"/>
                <c:pt idx="0">
                  <c:v>Student A</c:v>
                </c:pt>
                <c:pt idx="1">
                  <c:v>Student B</c:v>
                </c:pt>
              </c:strCache>
            </c:strRef>
          </c:cat>
          <c:val>
            <c:numRef>
              <c:f>'Bullet Chart'!$D$4:$D$5</c:f>
              <c:numCache>
                <c:formatCode>0%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D-4D3D-AFA9-C804C77C5DB6}"/>
            </c:ext>
          </c:extLst>
        </c:ser>
        <c:ser>
          <c:idx val="3"/>
          <c:order val="3"/>
          <c:tx>
            <c:strRef>
              <c:f>'Bullet Chart'!$E$3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'Bullet Chart'!$A$4:$A$5</c:f>
              <c:strCache>
                <c:ptCount val="2"/>
                <c:pt idx="0">
                  <c:v>Student A</c:v>
                </c:pt>
                <c:pt idx="1">
                  <c:v>Student B</c:v>
                </c:pt>
              </c:strCache>
            </c:strRef>
          </c:cat>
          <c:val>
            <c:numRef>
              <c:f>'Bullet Chart'!$E$4:$E$5</c:f>
              <c:numCache>
                <c:formatCode>0%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7D-4D3D-AFA9-C804C77C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overlap val="100"/>
        <c:axId val="208406784"/>
        <c:axId val="208429440"/>
      </c:barChart>
      <c:barChart>
        <c:barDir val="col"/>
        <c:grouping val="stacked"/>
        <c:varyColors val="0"/>
        <c:ser>
          <c:idx val="4"/>
          <c:order val="4"/>
          <c:tx>
            <c:strRef>
              <c:f>'Bullet Chart'!$F$3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'Bullet Chart'!$A$4:$A$5</c:f>
              <c:strCache>
                <c:ptCount val="2"/>
                <c:pt idx="0">
                  <c:v>Student A</c:v>
                </c:pt>
                <c:pt idx="1">
                  <c:v>Student B</c:v>
                </c:pt>
              </c:strCache>
            </c:strRef>
          </c:cat>
          <c:val>
            <c:numRef>
              <c:f>'Bullet Chart'!$F$4:$F$5</c:f>
              <c:numCache>
                <c:formatCode>0%</c:formatCode>
                <c:ptCount val="2"/>
                <c:pt idx="0">
                  <c:v>0.91</c:v>
                </c:pt>
                <c:pt idx="1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D-4D3D-AFA9-C804C77C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9"/>
        <c:overlap val="100"/>
        <c:axId val="208432512"/>
        <c:axId val="208430976"/>
      </c:barChart>
      <c:lineChart>
        <c:grouping val="standard"/>
        <c:varyColors val="0"/>
        <c:ser>
          <c:idx val="5"/>
          <c:order val="5"/>
          <c:tx>
            <c:strRef>
              <c:f>'Bullet Chart'!$G$3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14"/>
            <c:spPr>
              <a:solidFill>
                <a:schemeClr val="tx1"/>
              </a:solidFill>
            </c:spPr>
          </c:marker>
          <c:cat>
            <c:strRef>
              <c:f>'Bullet Chart'!$A$4:$A$5</c:f>
              <c:strCache>
                <c:ptCount val="2"/>
                <c:pt idx="0">
                  <c:v>Student A</c:v>
                </c:pt>
                <c:pt idx="1">
                  <c:v>Student B</c:v>
                </c:pt>
              </c:strCache>
            </c:strRef>
          </c:cat>
          <c:val>
            <c:numRef>
              <c:f>'Bullet Chart'!$G$4:$G$5</c:f>
              <c:numCache>
                <c:formatCode>0%</c:formatCode>
                <c:ptCount val="2"/>
                <c:pt idx="0">
                  <c:v>0.95</c:v>
                </c:pt>
                <c:pt idx="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7D-4D3D-AFA9-C804C77C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32512"/>
        <c:axId val="208430976"/>
      </c:lineChart>
      <c:catAx>
        <c:axId val="20840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429440"/>
        <c:crosses val="autoZero"/>
        <c:auto val="1"/>
        <c:lblAlgn val="ctr"/>
        <c:lblOffset val="100"/>
        <c:noMultiLvlLbl val="0"/>
      </c:catAx>
      <c:valAx>
        <c:axId val="2084294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8406784"/>
        <c:crosses val="autoZero"/>
        <c:crossBetween val="between"/>
      </c:valAx>
      <c:valAx>
        <c:axId val="208430976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208432512"/>
        <c:crosses val="max"/>
        <c:crossBetween val="between"/>
      </c:valAx>
      <c:catAx>
        <c:axId val="20843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43097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Profit by Product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'Scenario Mgr.'!$B$8:$D$8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'Scenario Mgr.'!$B$15:$D$15</c:f>
              <c:numCache>
                <c:formatCode>"$"#,##0</c:formatCode>
                <c:ptCount val="3"/>
                <c:pt idx="0">
                  <c:v>3348</c:v>
                </c:pt>
                <c:pt idx="1">
                  <c:v>6516</c:v>
                </c:pt>
                <c:pt idx="2">
                  <c:v>8124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A-4FE1-B0FE-D5337A5E7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50"/>
        <c:axId val="207648256"/>
        <c:axId val="207649792"/>
      </c:barChart>
      <c:catAx>
        <c:axId val="2076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7649792"/>
        <c:crosses val="autoZero"/>
        <c:auto val="1"/>
        <c:lblAlgn val="ctr"/>
        <c:lblOffset val="100"/>
        <c:noMultiLvlLbl val="0"/>
      </c:catAx>
      <c:valAx>
        <c:axId val="207649792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7648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 horizontalDpi="1" verticalDpi="1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Widget and Sprocket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'Column Chart Ex2'!$C$4</c:f>
              <c:strCache>
                <c:ptCount val="1"/>
                <c:pt idx="0">
                  <c:v>Sprockets</c:v>
                </c:pt>
              </c:strCache>
            </c:strRef>
          </c:tx>
          <c:invertIfNegative val="0"/>
          <c:cat>
            <c:strRef>
              <c:f>'Column Chart Ex2'!$A$5:$A$9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 Ex2'!$C$5:$C$9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A-432D-B038-AD1B2BC45E83}"/>
            </c:ext>
          </c:extLst>
        </c:ser>
        <c:ser>
          <c:idx val="0"/>
          <c:order val="0"/>
          <c:tx>
            <c:strRef>
              <c:f>'Column Chart Ex2'!$B$4</c:f>
              <c:strCache>
                <c:ptCount val="1"/>
                <c:pt idx="0">
                  <c:v>Widgets</c:v>
                </c:pt>
              </c:strCache>
            </c:strRef>
          </c:tx>
          <c:invertIfNegative val="0"/>
          <c:cat>
            <c:strRef>
              <c:f>'Column Chart Ex2'!$A$5:$A$9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 Ex2'!$B$5:$B$9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A-432D-B038-AD1B2BC45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67904"/>
        <c:axId val="195473792"/>
      </c:barChart>
      <c:catAx>
        <c:axId val="19546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95473792"/>
        <c:crosses val="autoZero"/>
        <c:auto val="1"/>
        <c:lblAlgn val="ctr"/>
        <c:lblOffset val="100"/>
        <c:noMultiLvlLbl val="0"/>
      </c:catAx>
      <c:valAx>
        <c:axId val="1954737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95467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 paperSize="0" orientation="landscape" horizontalDpi="0" verticalDpi="0" copies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'Column Chart Ex2'!$B$4</c:f>
              <c:strCache>
                <c:ptCount val="1"/>
                <c:pt idx="0">
                  <c:v>Widgets</c:v>
                </c:pt>
              </c:strCache>
            </c:strRef>
          </c:tx>
          <c:invertIfNegative val="0"/>
          <c:cat>
            <c:strRef>
              <c:f>'Column Chart Ex2'!$A$5:$A$9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 Ex2'!$B$5:$B$9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1-46A4-9384-12C01E94C2BB}"/>
            </c:ext>
          </c:extLst>
        </c:ser>
        <c:ser>
          <c:idx val="1"/>
          <c:order val="1"/>
          <c:tx>
            <c:strRef>
              <c:f>'Column Chart Ex2'!$C$4</c:f>
              <c:strCache>
                <c:ptCount val="1"/>
                <c:pt idx="0">
                  <c:v>Sprockets</c:v>
                </c:pt>
              </c:strCache>
            </c:strRef>
          </c:tx>
          <c:invertIfNegative val="0"/>
          <c:cat>
            <c:strRef>
              <c:f>'Column Chart Ex2'!$A$5:$A$9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 Ex2'!$C$5:$C$9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1-46A4-9384-12C01E94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830528"/>
        <c:axId val="195832064"/>
      </c:barChart>
      <c:catAx>
        <c:axId val="19583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95832064"/>
        <c:crosses val="autoZero"/>
        <c:auto val="1"/>
        <c:lblAlgn val="ctr"/>
        <c:lblOffset val="100"/>
        <c:noMultiLvlLbl val="0"/>
      </c:catAx>
      <c:valAx>
        <c:axId val="1958320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95830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 paperSize="0" orientation="landscape" horizontalDpi="0" verticalDpi="0" copies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Widget and Sprocket Sales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'Column Chart Ex2'!$C$4</c:f>
              <c:strCache>
                <c:ptCount val="1"/>
                <c:pt idx="0">
                  <c:v>Sprockets</c:v>
                </c:pt>
              </c:strCache>
            </c:strRef>
          </c:tx>
          <c:invertIfNegative val="0"/>
          <c:cat>
            <c:strRef>
              <c:f>'Column Chart Ex2'!$A$5:$A$9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 Ex2'!$C$5:$C$9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B-4409-A82D-D13887EB7B69}"/>
            </c:ext>
          </c:extLst>
        </c:ser>
        <c:ser>
          <c:idx val="0"/>
          <c:order val="0"/>
          <c:tx>
            <c:strRef>
              <c:f>'Column Chart Ex2'!$B$4</c:f>
              <c:strCache>
                <c:ptCount val="1"/>
                <c:pt idx="0">
                  <c:v>Widgets</c:v>
                </c:pt>
              </c:strCache>
            </c:strRef>
          </c:tx>
          <c:invertIfNegative val="0"/>
          <c:cat>
            <c:strRef>
              <c:f>'Column Chart Ex2'!$A$5:$A$9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 Ex2'!$B$5:$B$9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B-4409-A82D-D13887EB7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862912"/>
        <c:axId val="195864448"/>
      </c:barChart>
      <c:catAx>
        <c:axId val="19586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95864448"/>
        <c:crosses val="autoZero"/>
        <c:auto val="1"/>
        <c:lblAlgn val="ctr"/>
        <c:lblOffset val="100"/>
        <c:noMultiLvlLbl val="0"/>
      </c:catAx>
      <c:valAx>
        <c:axId val="1958644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95862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 paperSize="0" orientation="landscape" horizontalDpi="0" verticalDpi="0" copies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Widget and Sprocket Sales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'Column Chart Ex2'!$C$4</c:f>
              <c:strCache>
                <c:ptCount val="1"/>
                <c:pt idx="0">
                  <c:v>Sprockets</c:v>
                </c:pt>
              </c:strCache>
            </c:strRef>
          </c:tx>
          <c:invertIfNegative val="0"/>
          <c:cat>
            <c:strRef>
              <c:f>'Column Chart Ex2'!$A$5:$A$9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 Ex2'!$C$5:$C$9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8-44C5-A660-DC5FB362F216}"/>
            </c:ext>
          </c:extLst>
        </c:ser>
        <c:ser>
          <c:idx val="0"/>
          <c:order val="0"/>
          <c:tx>
            <c:strRef>
              <c:f>'Column Chart Ex2'!$B$4</c:f>
              <c:strCache>
                <c:ptCount val="1"/>
                <c:pt idx="0">
                  <c:v>Widgets</c:v>
                </c:pt>
              </c:strCache>
            </c:strRef>
          </c:tx>
          <c:invertIfNegative val="0"/>
          <c:cat>
            <c:strRef>
              <c:f>'Column Chart Ex2'!$A$5:$A$9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 Ex2'!$B$5:$B$9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8-44C5-A660-DC5FB362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572160"/>
        <c:axId val="206578048"/>
        <c:axId val="0"/>
      </c:bar3DChart>
      <c:catAx>
        <c:axId val="20657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578048"/>
        <c:crosses val="autoZero"/>
        <c:auto val="1"/>
        <c:lblAlgn val="ctr"/>
        <c:lblOffset val="100"/>
        <c:noMultiLvlLbl val="0"/>
      </c:catAx>
      <c:valAx>
        <c:axId val="2065780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572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 paperSize="0" orientation="landscape" horizontalDpi="0" verticalDpi="0" copies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Widget and Sprocket Sales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1"/>
          <c:tx>
            <c:strRef>
              <c:f>'Column Chart Ex2'!$C$4</c:f>
              <c:strCache>
                <c:ptCount val="1"/>
                <c:pt idx="0">
                  <c:v>Sprockets</c:v>
                </c:pt>
              </c:strCache>
            </c:strRef>
          </c:tx>
          <c:invertIfNegative val="0"/>
          <c:cat>
            <c:strRef>
              <c:f>'Column Chart Ex2'!$A$5:$A$9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 Ex2'!$C$5:$C$9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A-4865-A13D-F058F939E076}"/>
            </c:ext>
          </c:extLst>
        </c:ser>
        <c:ser>
          <c:idx val="0"/>
          <c:order val="0"/>
          <c:tx>
            <c:strRef>
              <c:f>'Column Chart Ex2'!$B$4</c:f>
              <c:strCache>
                <c:ptCount val="1"/>
                <c:pt idx="0">
                  <c:v>Widgets</c:v>
                </c:pt>
              </c:strCache>
            </c:strRef>
          </c:tx>
          <c:invertIfNegative val="0"/>
          <c:cat>
            <c:strRef>
              <c:f>'Column Chart Ex2'!$A$5:$A$9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 Ex2'!$B$5:$B$9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A-4865-A13D-F058F939E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619776"/>
        <c:axId val="206621312"/>
        <c:axId val="195472448"/>
      </c:bar3DChart>
      <c:catAx>
        <c:axId val="2066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621312"/>
        <c:crosses val="autoZero"/>
        <c:auto val="1"/>
        <c:lblAlgn val="ctr"/>
        <c:lblOffset val="100"/>
        <c:noMultiLvlLbl val="0"/>
      </c:catAx>
      <c:valAx>
        <c:axId val="2066213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619776"/>
        <c:crosses val="autoZero"/>
        <c:crossBetween val="between"/>
      </c:valAx>
      <c:serAx>
        <c:axId val="1954724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621312"/>
        <c:crosses val="autoZero"/>
      </c:serAx>
    </c:plotArea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 paperSize="0" orientation="landscape" horizontalDpi="0" verticalDpi="0" copies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Strongly Agree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Strongly
Agree</c:v>
                </c:pt>
              </c:strCache>
            </c:strRef>
          </c:tx>
          <c:invertIfNegative val="0"/>
          <c:cat>
            <c:strRef>
              <c:f>'Bar Chart'!$A$4:$A$13</c:f>
              <c:strCache>
                <c:ptCount val="10"/>
                <c:pt idx="0">
                  <c:v>Store locations are convenient</c:v>
                </c:pt>
                <c:pt idx="1">
                  <c:v>Store hours are convenient</c:v>
                </c:pt>
                <c:pt idx="2">
                  <c:v>Stores are well-maintained</c:v>
                </c:pt>
                <c:pt idx="3">
                  <c:v>I like your web site</c:v>
                </c:pt>
                <c:pt idx="4">
                  <c:v>Employees are friendly</c:v>
                </c:pt>
                <c:pt idx="5">
                  <c:v>You have a good selection of products</c:v>
                </c:pt>
                <c:pt idx="6">
                  <c:v>I like your TV ads</c:v>
                </c:pt>
                <c:pt idx="7">
                  <c:v>You sell quality products</c:v>
                </c:pt>
                <c:pt idx="8">
                  <c:v>Overall, I am satisfied</c:v>
                </c:pt>
                <c:pt idx="9">
                  <c:v>I would recommend your company</c:v>
                </c:pt>
              </c:strCache>
            </c:strRef>
          </c:cat>
          <c:val>
            <c:numRef>
              <c:f>'Bar Chart'!$B$4:$B$13</c:f>
              <c:numCache>
                <c:formatCode>0%</c:formatCode>
                <c:ptCount val="10"/>
                <c:pt idx="0">
                  <c:v>0.12</c:v>
                </c:pt>
                <c:pt idx="1">
                  <c:v>0.15</c:v>
                </c:pt>
                <c:pt idx="2">
                  <c:v>0.09</c:v>
                </c:pt>
                <c:pt idx="3">
                  <c:v>0.18</c:v>
                </c:pt>
                <c:pt idx="4">
                  <c:v>0.02</c:v>
                </c:pt>
                <c:pt idx="5">
                  <c:v>0.16</c:v>
                </c:pt>
                <c:pt idx="6">
                  <c:v>0.05</c:v>
                </c:pt>
                <c:pt idx="7">
                  <c:v>0.24</c:v>
                </c:pt>
                <c:pt idx="8">
                  <c:v>0.06</c:v>
                </c:pt>
                <c:pt idx="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C-446F-81AB-41F860BE1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shape val="box"/>
        <c:axId val="206310400"/>
        <c:axId val="206332672"/>
        <c:axId val="0"/>
      </c:bar3DChart>
      <c:catAx>
        <c:axId val="2063104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332672"/>
        <c:crosses val="autoZero"/>
        <c:auto val="1"/>
        <c:lblAlgn val="ctr"/>
        <c:lblOffset val="100"/>
        <c:noMultiLvlLbl val="0"/>
      </c:catAx>
      <c:valAx>
        <c:axId val="206332672"/>
        <c:scaling>
          <c:orientation val="minMax"/>
          <c:max val="0.25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631040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 paperSize="0" orientation="landscape" horizontalDpi="0" verticalDpi="0" copies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'Bar Chart'!$A$4:$A$13</c:f>
              <c:strCache>
                <c:ptCount val="10"/>
                <c:pt idx="0">
                  <c:v>Store locations are convenient</c:v>
                </c:pt>
                <c:pt idx="1">
                  <c:v>Store hours are convenient</c:v>
                </c:pt>
                <c:pt idx="2">
                  <c:v>Stores are well-maintained</c:v>
                </c:pt>
                <c:pt idx="3">
                  <c:v>I like your web site</c:v>
                </c:pt>
                <c:pt idx="4">
                  <c:v>Employees are friendly</c:v>
                </c:pt>
                <c:pt idx="5">
                  <c:v>You have a good selection of products</c:v>
                </c:pt>
                <c:pt idx="6">
                  <c:v>I like your TV ads</c:v>
                </c:pt>
                <c:pt idx="7">
                  <c:v>You sell quality products</c:v>
                </c:pt>
                <c:pt idx="8">
                  <c:v>Overall, I am satisfied</c:v>
                </c:pt>
                <c:pt idx="9">
                  <c:v>I would recommend your company</c:v>
                </c:pt>
              </c:strCache>
            </c:strRef>
          </c:cat>
          <c:val>
            <c:numRef>
              <c:f>'Bar Chart'!$B$4:$B$13</c:f>
              <c:numCache>
                <c:formatCode>0%</c:formatCode>
                <c:ptCount val="10"/>
                <c:pt idx="0">
                  <c:v>0.12</c:v>
                </c:pt>
                <c:pt idx="1">
                  <c:v>0.15</c:v>
                </c:pt>
                <c:pt idx="2">
                  <c:v>0.09</c:v>
                </c:pt>
                <c:pt idx="3">
                  <c:v>0.18</c:v>
                </c:pt>
                <c:pt idx="4">
                  <c:v>0.02</c:v>
                </c:pt>
                <c:pt idx="5">
                  <c:v>0.16</c:v>
                </c:pt>
                <c:pt idx="6">
                  <c:v>0.05</c:v>
                </c:pt>
                <c:pt idx="7">
                  <c:v>0.24</c:v>
                </c:pt>
                <c:pt idx="8">
                  <c:v>0.06</c:v>
                </c:pt>
                <c:pt idx="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E-43EB-8AD0-D19E6F4A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56864"/>
        <c:axId val="206358400"/>
      </c:barChart>
      <c:catAx>
        <c:axId val="206356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06358400"/>
        <c:crosses val="autoZero"/>
        <c:auto val="1"/>
        <c:lblAlgn val="ctr"/>
        <c:lblOffset val="100"/>
        <c:noMultiLvlLbl val="0"/>
      </c:catAx>
      <c:valAx>
        <c:axId val="20635840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063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$A$26" lockText="1" noThreeD="1"/>
</file>

<file path=xl/ctrlProps/ctrlProp2.xml><?xml version="1.0" encoding="utf-8"?>
<formControlPr xmlns="http://schemas.microsoft.com/office/spreadsheetml/2009/9/main" objectType="CheckBox" checked="Checked" fmlaLink="$A$24" lockText="1" noThreeD="1"/>
</file>

<file path=xl/ctrlProps/ctrlProp3.xml><?xml version="1.0" encoding="utf-8"?>
<formControlPr xmlns="http://schemas.microsoft.com/office/spreadsheetml/2009/9/main" objectType="CheckBox" checked="Checked" fmlaLink="$A$25" lockText="1" noThreeD="1"/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0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0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0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0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0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0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0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Home!A1"/><Relationship Id="rId1" Type="http://schemas.openxmlformats.org/officeDocument/2006/relationships/chart" Target="../charts/chart27.xml"/></Relationships>
</file>

<file path=xl/drawings/_rels/drawing1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7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Home!A1"/><Relationship Id="rId1" Type="http://schemas.openxmlformats.org/officeDocument/2006/relationships/chart" Target="../charts/chart1.xml"/></Relationships>
</file>

<file path=xl/drawings/_rels/drawing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8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Home!A1"/><Relationship Id="rId1" Type="http://schemas.openxmlformats.org/officeDocument/2006/relationships/chart" Target="../charts/chart2.xml"/></Relationships>
</file>

<file path=xl/drawings/_rels/drawing8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hyperlink" Target="#Home!A1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83.xml.rels><?xml version="1.0" encoding="UTF-8" standalone="yes"?>
<Relationships xmlns="http://schemas.openxmlformats.org/package/2006/relationships"><Relationship Id="rId3" Type="http://schemas.openxmlformats.org/officeDocument/2006/relationships/hyperlink" Target="#Home!A1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Home!A1"/><Relationship Id="rId1" Type="http://schemas.openxmlformats.org/officeDocument/2006/relationships/chart" Target="../charts/chart10.xml"/></Relationships>
</file>

<file path=xl/drawings/_rels/drawing8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Home!A1"/><Relationship Id="rId1" Type="http://schemas.openxmlformats.org/officeDocument/2006/relationships/chart" Target="../charts/chart11.xml"/></Relationships>
</file>

<file path=xl/drawings/_rels/drawing8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Home!A1"/><Relationship Id="rId1" Type="http://schemas.openxmlformats.org/officeDocument/2006/relationships/chart" Target="../charts/chart12.xml"/></Relationships>
</file>

<file path=xl/drawings/_rels/drawing8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Home!A1"/><Relationship Id="rId1" Type="http://schemas.openxmlformats.org/officeDocument/2006/relationships/chart" Target="../charts/chart13.xml"/></Relationships>
</file>

<file path=xl/drawings/_rels/drawing8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Home!A1"/><Relationship Id="rId1" Type="http://schemas.openxmlformats.org/officeDocument/2006/relationships/chart" Target="../charts/chart14.xml"/></Relationships>
</file>

<file path=xl/drawings/_rels/drawing8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image" Target="../media/image1.png"/><Relationship Id="rId5" Type="http://schemas.openxmlformats.org/officeDocument/2006/relationships/hyperlink" Target="#Home!A1"/><Relationship Id="rId4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9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Home!A1"/><Relationship Id="rId1" Type="http://schemas.openxmlformats.org/officeDocument/2006/relationships/chart" Target="../charts/chart19.xml"/></Relationships>
</file>

<file path=xl/drawings/_rels/drawing9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Home!A1"/><Relationship Id="rId1" Type="http://schemas.openxmlformats.org/officeDocument/2006/relationships/chart" Target="../charts/chart20.xml"/></Relationships>
</file>

<file path=xl/drawings/_rels/drawing9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Home!A1"/><Relationship Id="rId1" Type="http://schemas.openxmlformats.org/officeDocument/2006/relationships/chart" Target="../charts/chart21.xml"/></Relationships>
</file>

<file path=xl/drawings/_rels/drawing9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Home!A1"/><Relationship Id="rId1" Type="http://schemas.openxmlformats.org/officeDocument/2006/relationships/chart" Target="../charts/chart22.xml"/></Relationships>
</file>

<file path=xl/drawings/_rels/drawing9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Home!A1"/><Relationship Id="rId1" Type="http://schemas.openxmlformats.org/officeDocument/2006/relationships/chart" Target="../charts/chart23.xml"/></Relationships>
</file>

<file path=xl/drawings/_rels/drawing9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9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Home!A1"/><Relationship Id="rId1" Type="http://schemas.openxmlformats.org/officeDocument/2006/relationships/chart" Target="../charts/chart24.xml"/></Relationships>
</file>

<file path=xl/drawings/_rels/drawing9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Home!A1"/><Relationship Id="rId1" Type="http://schemas.openxmlformats.org/officeDocument/2006/relationships/chart" Target="../charts/chart25.xml"/></Relationships>
</file>

<file path=xl/drawings/_rels/drawing9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Home!A1"/><Relationship Id="rId1" Type="http://schemas.openxmlformats.org/officeDocument/2006/relationships/chart" Target="../charts/chart26.xml"/></Relationships>
</file>

<file path=xl/drawings/_rels/drawing9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76200</xdr:rowOff>
    </xdr:from>
    <xdr:to>
      <xdr:col>7</xdr:col>
      <xdr:colOff>1647825</xdr:colOff>
      <xdr:row>2</xdr:row>
      <xdr:rowOff>104775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0975" y="76200"/>
          <a:ext cx="9372600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Index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0</xdr:row>
      <xdr:rowOff>258536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0</xdr:row>
      <xdr:rowOff>258536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18</xdr:row>
      <xdr:rowOff>95250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6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0</xdr:row>
      <xdr:rowOff>258536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0</xdr:row>
      <xdr:rowOff>258536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0</xdr:row>
      <xdr:rowOff>258536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0</xdr:row>
      <xdr:rowOff>258536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7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0</xdr:row>
      <xdr:rowOff>258536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8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7938</xdr:colOff>
      <xdr:row>0</xdr:row>
      <xdr:rowOff>0</xdr:rowOff>
    </xdr:from>
    <xdr:to>
      <xdr:col>1</xdr:col>
      <xdr:colOff>0</xdr:colOff>
      <xdr:row>0</xdr:row>
      <xdr:rowOff>258536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7938" y="0"/>
          <a:ext cx="285750" cy="25853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94013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96611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94013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96611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96611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96611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57150</xdr:colOff>
      <xdr:row>1</xdr:row>
      <xdr:rowOff>58511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58511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96611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133350</xdr:colOff>
      <xdr:row>1</xdr:row>
      <xdr:rowOff>96611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1</xdr:row>
      <xdr:rowOff>96611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96611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2</xdr:row>
      <xdr:rowOff>20411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58511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0</xdr:row>
      <xdr:rowOff>258536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96611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171450</xdr:colOff>
      <xdr:row>0</xdr:row>
      <xdr:rowOff>258536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96611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91848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96611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96611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96611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1361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48986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96611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10886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97344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97344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57150</xdr:colOff>
      <xdr:row>1</xdr:row>
      <xdr:rowOff>58511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57150</xdr:colOff>
      <xdr:row>1</xdr:row>
      <xdr:rowOff>58511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58511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96611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94013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96611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96611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96611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97344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58511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104776</xdr:rowOff>
    </xdr:from>
    <xdr:to>
      <xdr:col>14</xdr:col>
      <xdr:colOff>19050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7620</xdr:rowOff>
        </xdr:from>
        <xdr:to>
          <xdr:col>6</xdr:col>
          <xdr:colOff>213360</xdr:colOff>
          <xdr:row>4</xdr:row>
          <xdr:rowOff>30480</xdr:rowOff>
        </xdr:to>
        <xdr:sp macro="" textlink="">
          <xdr:nvSpPr>
            <xdr:cNvPr id="118785" name="Check Box 1" hidden="1">
              <a:extLst>
                <a:ext uri="{63B3BB69-23CF-44E3-9099-C40C66FF867C}">
                  <a14:compatExt spid="_x0000_s118785"/>
                </a:ext>
                <a:ext uri="{FF2B5EF4-FFF2-40B4-BE49-F238E27FC236}">
                  <a16:creationId xmlns:a16="http://schemas.microsoft.com/office/drawing/2014/main" id="{00000000-0008-0000-4D00-000001D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Total Calls Received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182880</xdr:colOff>
          <xdr:row>3</xdr:row>
          <xdr:rowOff>0</xdr:rowOff>
        </xdr:from>
        <xdr:to>
          <xdr:col>9</xdr:col>
          <xdr:colOff>274320</xdr:colOff>
          <xdr:row>4</xdr:row>
          <xdr:rowOff>22860</xdr:rowOff>
        </xdr:to>
        <xdr:sp macro="" textlink="">
          <xdr:nvSpPr>
            <xdr:cNvPr id="118786" name="Check Box 2" hidden="1">
              <a:extLst>
                <a:ext uri="{63B3BB69-23CF-44E3-9099-C40C66FF867C}">
                  <a14:compatExt spid="_x0000_s118786"/>
                </a:ext>
                <a:ext uri="{FF2B5EF4-FFF2-40B4-BE49-F238E27FC236}">
                  <a16:creationId xmlns:a16="http://schemas.microsoft.com/office/drawing/2014/main" id="{00000000-0008-0000-4D00-000002D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Total Calls Attended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502920</xdr:colOff>
          <xdr:row>2</xdr:row>
          <xdr:rowOff>182880</xdr:rowOff>
        </xdr:from>
        <xdr:to>
          <xdr:col>12</xdr:col>
          <xdr:colOff>601980</xdr:colOff>
          <xdr:row>4</xdr:row>
          <xdr:rowOff>7620</xdr:rowOff>
        </xdr:to>
        <xdr:sp macro="" textlink="">
          <xdr:nvSpPr>
            <xdr:cNvPr id="118787" name="Check Box 3" hidden="1">
              <a:extLst>
                <a:ext uri="{63B3BB69-23CF-44E3-9099-C40C66FF867C}">
                  <a14:compatExt spid="_x0000_s118787"/>
                </a:ext>
                <a:ext uri="{FF2B5EF4-FFF2-40B4-BE49-F238E27FC236}">
                  <a16:creationId xmlns:a16="http://schemas.microsoft.com/office/drawing/2014/main" id="{00000000-0008-0000-4D00-000003D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Total Calls Rejected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4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96611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2</xdr:row>
      <xdr:rowOff>219075</xdr:rowOff>
    </xdr:from>
    <xdr:to>
      <xdr:col>11</xdr:col>
      <xdr:colOff>704850</xdr:colOff>
      <xdr:row>23</xdr:row>
      <xdr:rowOff>142875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5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2" name="Picture 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5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2</xdr:row>
      <xdr:rowOff>123825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152400</xdr:colOff>
      <xdr:row>17</xdr:row>
      <xdr:rowOff>152400</xdr:rowOff>
    </xdr:from>
    <xdr:ext cx="4572000" cy="2743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5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9525</xdr:colOff>
      <xdr:row>2</xdr:row>
      <xdr:rowOff>123825</xdr:rowOff>
    </xdr:from>
    <xdr:ext cx="4572000" cy="27432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5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4572000" cy="27432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5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190500</xdr:colOff>
      <xdr:row>33</xdr:row>
      <xdr:rowOff>0</xdr:rowOff>
    </xdr:from>
    <xdr:ext cx="4572000" cy="27432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5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7" name="Pictur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5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33</xdr:row>
      <xdr:rowOff>0</xdr:rowOff>
    </xdr:from>
    <xdr:ext cx="5953125" cy="3533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2</xdr:col>
      <xdr:colOff>226220</xdr:colOff>
      <xdr:row>2</xdr:row>
      <xdr:rowOff>88106</xdr:rowOff>
    </xdr:from>
    <xdr:to>
      <xdr:col>13</xdr:col>
      <xdr:colOff>442913</xdr:colOff>
      <xdr:row>15</xdr:row>
      <xdr:rowOff>164306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5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5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3</xdr:row>
      <xdr:rowOff>9525</xdr:rowOff>
    </xdr:from>
    <xdr:ext cx="5210176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5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114300</xdr:colOff>
      <xdr:row>4</xdr:row>
      <xdr:rowOff>80962</xdr:rowOff>
    </xdr:from>
    <xdr:ext cx="4743450" cy="3152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5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7</xdr:row>
      <xdr:rowOff>161925</xdr:rowOff>
    </xdr:from>
    <xdr:to>
      <xdr:col>11</xdr:col>
      <xdr:colOff>228600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5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19050</xdr:rowOff>
    </xdr:from>
    <xdr:to>
      <xdr:col>12</xdr:col>
      <xdr:colOff>495300</xdr:colOff>
      <xdr:row>18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5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4</xdr:row>
      <xdr:rowOff>76200</xdr:rowOff>
    </xdr:from>
    <xdr:to>
      <xdr:col>13</xdr:col>
      <xdr:colOff>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5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10</xdr:row>
      <xdr:rowOff>66675</xdr:rowOff>
    </xdr:from>
    <xdr:to>
      <xdr:col>7</xdr:col>
      <xdr:colOff>323850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10</xdr:row>
      <xdr:rowOff>66675</xdr:rowOff>
    </xdr:from>
    <xdr:to>
      <xdr:col>15</xdr:col>
      <xdr:colOff>171450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5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28</xdr:row>
      <xdr:rowOff>85725</xdr:rowOff>
    </xdr:from>
    <xdr:to>
      <xdr:col>7</xdr:col>
      <xdr:colOff>266700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5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28</xdr:row>
      <xdr:rowOff>85725</xdr:rowOff>
    </xdr:from>
    <xdr:to>
      <xdr:col>15</xdr:col>
      <xdr:colOff>180975</xdr:colOff>
      <xdr:row>45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5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6" name="Pictur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5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48986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4</xdr:row>
      <xdr:rowOff>0</xdr:rowOff>
    </xdr:from>
    <xdr:to>
      <xdr:col>14</xdr:col>
      <xdr:colOff>352425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5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13</xdr:col>
      <xdr:colOff>209550</xdr:colOff>
      <xdr:row>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5B00-000002000000}"/>
            </a:ext>
          </a:extLst>
        </xdr:cNvPr>
        <xdr:cNvSpPr txBox="1">
          <a:spLocks noChangeArrowheads="1"/>
        </xdr:cNvSpPr>
      </xdr:nvSpPr>
      <xdr:spPr bwMode="auto">
        <a:xfrm>
          <a:off x="8305800" y="762000"/>
          <a:ext cx="3848100" cy="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txBody>
        <a:bodyPr vertOverflow="clip" wrap="square" lIns="25400" tIns="0" rIns="25400" bIns="0" anchor="t" upright="1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SOURCE: National Science Foundation, Division of Science </a:t>
          </a:r>
          <a:endParaRPr lang="en-US"/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Resources Statstics (NSF/SRS), tabulation of 1980 and 1990 U.S. </a:t>
          </a: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Decennial Census Public Use Microdata Sample, March 2000 </a:t>
          </a: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Current Population Survey. </a:t>
          </a:r>
        </a:p>
        <a:p>
          <a:pPr algn="l" rtl="0">
            <a:defRPr sz="1000"/>
          </a:pPr>
          <a:r>
            <a:rPr lang="en-US" sz="900" b="0" i="1" strike="noStrike">
              <a:solidFill>
                <a:srgbClr val="000000"/>
              </a:solidFill>
              <a:latin typeface="Arial"/>
              <a:cs typeface="Arial"/>
            </a:rPr>
            <a:t>Science &amp; Engineering Indicators – 2002</a:t>
          </a:r>
          <a:endParaRPr lang="en-US"/>
        </a:p>
      </xdr:txBody>
    </xdr:sp>
    <xdr:clientData/>
  </xdr:twoCellAnchor>
  <xdr:twoCellAnchor>
    <xdr:from>
      <xdr:col>3</xdr:col>
      <xdr:colOff>114300</xdr:colOff>
      <xdr:row>2</xdr:row>
      <xdr:rowOff>85725</xdr:rowOff>
    </xdr:from>
    <xdr:to>
      <xdr:col>9</xdr:col>
      <xdr:colOff>285750</xdr:colOff>
      <xdr:row>19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5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106136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5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</xdr:row>
      <xdr:rowOff>147636</xdr:rowOff>
    </xdr:from>
    <xdr:to>
      <xdr:col>7</xdr:col>
      <xdr:colOff>228600</xdr:colOff>
      <xdr:row>23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5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128586</xdr:rowOff>
    </xdr:from>
    <xdr:to>
      <xdr:col>13</xdr:col>
      <xdr:colOff>466725</xdr:colOff>
      <xdr:row>22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5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3</xdr:row>
      <xdr:rowOff>157162</xdr:rowOff>
    </xdr:from>
    <xdr:to>
      <xdr:col>13</xdr:col>
      <xdr:colOff>200025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5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4</xdr:row>
      <xdr:rowOff>176212</xdr:rowOff>
    </xdr:from>
    <xdr:to>
      <xdr:col>14</xdr:col>
      <xdr:colOff>590550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6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7</xdr:row>
      <xdr:rowOff>185736</xdr:rowOff>
    </xdr:from>
    <xdr:to>
      <xdr:col>17</xdr:col>
      <xdr:colOff>133349</xdr:colOff>
      <xdr:row>25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6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6</xdr:row>
      <xdr:rowOff>90486</xdr:rowOff>
    </xdr:from>
    <xdr:to>
      <xdr:col>5</xdr:col>
      <xdr:colOff>447674</xdr:colOff>
      <xdr:row>24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6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6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6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older/18-08/Class%20Content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lass%20Content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top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akumarja/Local%20Settings/Temporary%20Internet%20Files/Content.Outlook/HP0FWUWB/Conditional%20format/CondFormat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older/Folder/Excel%20Training%20-%20Illustrations%20v2/Excel%20Training%20-%20Illustrations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esktop/Folder/Folder/Excel%20Training%20-%20Illustrations%20v2/Excel%20Training%20-%20Illustrations%20v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esktop/Documents%20and%20Settings/akumarja/Local%20Settings/Temporary%20Internet%20Files/Content.Outlook/HP0FWUWB/Excel%20Manu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akumarja/Local%20Settings/Temporary%20Internet%20Files/Content.Outlook/HP0FWUWB/Excel%20Manu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 Day (2)"/>
      <sheetName val="Summary"/>
      <sheetName val="multiple sum"/>
      <sheetName val="multiple count"/>
      <sheetName val="Text"/>
      <sheetName val="Performance"/>
      <sheetName val="Area"/>
      <sheetName val="Working Day"/>
      <sheetName val="Holiday Calculation"/>
      <sheetName val="loans"/>
      <sheetName val="Simple"/>
      <sheetName val="Compound1"/>
      <sheetName val="Compound2"/>
      <sheetName val="Annuity Calculator"/>
      <sheetName val="Depreciation"/>
      <sheetName val="TextOnly"/>
      <sheetName val="NonDuplicates"/>
      <sheetName val="BeginWithA"/>
      <sheetName val="MondayOnly"/>
      <sheetName val="StayWithinBudget"/>
      <sheetName val="PIVOT TABLE"/>
      <sheetName val="PT 1"/>
      <sheetName val="PT 2"/>
      <sheetName val="PT 3"/>
      <sheetName val="ARRAY"/>
      <sheetName val="ARRAY WITH Text"/>
      <sheetName val="ARRAY WITH Numbers"/>
      <sheetName val="# of Text with Array"/>
      <sheetName val="Average with Array"/>
      <sheetName val="Array example 1"/>
      <sheetName val="Array example 2"/>
      <sheetName val="Array example 3"/>
      <sheetName val="Two way DATA Table"/>
      <sheetName val="Two way DATA Table 2"/>
      <sheetName val="Scenario Mgr."/>
      <sheetName val="Scenario Summary"/>
      <sheetName val="Scenario Pivot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">
          <cell r="B4">
            <v>275000</v>
          </cell>
        </row>
      </sheetData>
      <sheetData sheetId="33"/>
      <sheetData sheetId="34">
        <row r="2">
          <cell r="B2">
            <v>30</v>
          </cell>
        </row>
        <row r="3">
          <cell r="B3">
            <v>57</v>
          </cell>
        </row>
      </sheetData>
      <sheetData sheetId="35"/>
      <sheetData sheetId="3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 Day (2)"/>
      <sheetName val="Summary"/>
      <sheetName val="multiple sum"/>
      <sheetName val="multiple count"/>
      <sheetName val="Text"/>
      <sheetName val="Performance"/>
      <sheetName val="Area"/>
      <sheetName val="Working Day"/>
      <sheetName val="Holiday Calculation"/>
      <sheetName val="loans"/>
      <sheetName val="Simple"/>
      <sheetName val="Compound1"/>
      <sheetName val="Compound2"/>
      <sheetName val="Annuity Calculator"/>
      <sheetName val="Depreciation"/>
      <sheetName val="TextOnly"/>
      <sheetName val="NonDuplicates"/>
      <sheetName val="BeginWithA"/>
      <sheetName val="MondayOnly"/>
      <sheetName val="StayWithinBudget"/>
      <sheetName val="PIVOT TABLE"/>
      <sheetName val="PT 1"/>
      <sheetName val="PT 2"/>
      <sheetName val="PT 3"/>
      <sheetName val="ARRAY"/>
      <sheetName val="ARRAY WITH Text"/>
      <sheetName val="ARRAY WITH Numbers"/>
      <sheetName val="# of Text with Array"/>
      <sheetName val="Average with Array"/>
      <sheetName val="Array example 1"/>
      <sheetName val="Array example 2"/>
      <sheetName val="Array example 3"/>
      <sheetName val="Two way DATA Table"/>
      <sheetName val="Two way DATA Table 2"/>
      <sheetName val="Scenario Mgr."/>
      <sheetName val="Scenario Summary"/>
      <sheetName val="Scenario Pivot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4">
          <cell r="B4">
            <v>275000</v>
          </cell>
        </row>
      </sheetData>
      <sheetData sheetId="32" refreshError="1">
        <row r="4">
          <cell r="B4">
            <v>275000</v>
          </cell>
        </row>
      </sheetData>
      <sheetData sheetId="33">
        <row r="2">
          <cell r="B2">
            <v>30</v>
          </cell>
        </row>
      </sheetData>
      <sheetData sheetId="34" refreshError="1">
        <row r="2">
          <cell r="B2">
            <v>30</v>
          </cell>
        </row>
        <row r="3">
          <cell r="B3">
            <v>57</v>
          </cell>
        </row>
      </sheetData>
      <sheetData sheetId="35" refreshError="1"/>
      <sheetData sheetId="3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um 1"/>
      <sheetName val="Sum 2"/>
      <sheetName val="Count"/>
      <sheetName val="Multiple"/>
      <sheetName val="Text 1"/>
      <sheetName val="Text 2"/>
      <sheetName val="IF"/>
      <sheetName val="IF Ex 01"/>
      <sheetName val="IF Ex 02"/>
      <sheetName val="IF Ex 03"/>
      <sheetName val="IF Ex 04"/>
      <sheetName val="IF Ex 05"/>
      <sheetName val="Main"/>
      <sheetName val="Ex 01"/>
      <sheetName val="Ex 02"/>
      <sheetName val="Ex 03"/>
      <sheetName val="References"/>
      <sheetName val="countries"/>
      <sheetName val="intro example"/>
      <sheetName val="Reference Ex 01"/>
      <sheetName val="Reference Ex 02"/>
      <sheetName val="Reference Ex 03"/>
      <sheetName val="Ex 03 (2)"/>
      <sheetName val="vlookup"/>
      <sheetName val="Lookup EX 01"/>
      <sheetName val="Lookup Ex 02"/>
      <sheetName val="Lookup Ex 03"/>
      <sheetName val="Lookup Ex 04"/>
      <sheetName val="Lookup Ex 05"/>
      <sheetName val="hlookup"/>
      <sheetName val="lookup"/>
      <sheetName val="match_index"/>
      <sheetName val="lookup to left"/>
      <sheetName val="multiple tables"/>
      <sheetName val="2-way lookup"/>
      <sheetName val="loans"/>
      <sheetName val="Loan Table"/>
      <sheetName val="Simple"/>
      <sheetName val="Compound1"/>
      <sheetName val="Depreciation"/>
      <sheetName val="Performance Evaluation 1"/>
      <sheetName val="Sort &amp; Filter"/>
      <sheetName val="Area"/>
      <sheetName val="Working Day"/>
      <sheetName val="Ques"/>
      <sheetName val="data"/>
      <sheetName val="EX 01 (2)"/>
      <sheetName val="EX 02 (2)"/>
      <sheetName val="Ex 03 (3)"/>
      <sheetName val="Source"/>
      <sheetName val="EX 04"/>
      <sheetName val="Data Validation"/>
      <sheetName val="Performance Evaluation 2"/>
      <sheetName val="Charts"/>
      <sheetName val="Column"/>
      <sheetName val="Bar"/>
      <sheetName val="Line 1"/>
      <sheetName val="Line 2"/>
      <sheetName val="Line 3"/>
      <sheetName val="Area Chart"/>
      <sheetName val="Pie 1"/>
      <sheetName val="Bar of Pie"/>
      <sheetName val="Stock 1"/>
      <sheetName val="Stock 2"/>
      <sheetName val="Long Scale"/>
      <sheetName val="ARRAY"/>
      <sheetName val="ARRAY WITH Text"/>
      <sheetName val="Average with Array"/>
      <sheetName val="Region 1"/>
      <sheetName val="Region 2"/>
      <sheetName val="Region 3"/>
      <sheetName val="Goal Seek"/>
      <sheetName val="Data Table 1"/>
      <sheetName val="Data Table 2"/>
      <sheetName val="Scenario Mgr."/>
      <sheetName val="Solver"/>
      <sheetName val="PSS REPORT"/>
      <sheetName val="NEW SUMMARY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32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33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34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35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36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37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4.xml"/><Relationship Id="rId1" Type="http://schemas.openxmlformats.org/officeDocument/2006/relationships/printerSettings" Target="../printerSettings/printerSettings38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39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8.xml"/><Relationship Id="rId1" Type="http://schemas.openxmlformats.org/officeDocument/2006/relationships/printerSettings" Target="../printerSettings/printerSettings4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2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2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2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2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29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30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31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6"/>
  <dimension ref="B4:H24"/>
  <sheetViews>
    <sheetView showGridLines="0" zoomScale="90" zoomScaleNormal="90" workbookViewId="0">
      <selection activeCell="E12" sqref="E12"/>
    </sheetView>
  </sheetViews>
  <sheetFormatPr defaultRowHeight="14.4"/>
  <cols>
    <col min="1" max="1" width="2" bestFit="1" customWidth="1"/>
    <col min="2" max="8" width="26.109375" customWidth="1"/>
  </cols>
  <sheetData>
    <row r="4" spans="2:8">
      <c r="B4" s="830" t="s">
        <v>2389</v>
      </c>
      <c r="C4" s="830" t="s">
        <v>2314</v>
      </c>
      <c r="D4" s="830" t="s">
        <v>2326</v>
      </c>
      <c r="E4" s="830" t="s">
        <v>925</v>
      </c>
      <c r="F4" s="830" t="s">
        <v>2349</v>
      </c>
      <c r="G4" s="828" t="s">
        <v>2295</v>
      </c>
      <c r="H4" s="828" t="s">
        <v>2296</v>
      </c>
    </row>
    <row r="5" spans="2:8">
      <c r="B5" s="830" t="s">
        <v>2390</v>
      </c>
      <c r="C5" s="830" t="s">
        <v>2379</v>
      </c>
      <c r="D5" s="830" t="s">
        <v>2327</v>
      </c>
      <c r="E5" s="830" t="s">
        <v>2369</v>
      </c>
      <c r="F5" s="830" t="s">
        <v>2312</v>
      </c>
      <c r="G5" s="830" t="s">
        <v>2373</v>
      </c>
      <c r="H5" s="830" t="s">
        <v>2300</v>
      </c>
    </row>
    <row r="6" spans="2:8">
      <c r="B6" s="830" t="s">
        <v>2391</v>
      </c>
      <c r="C6" s="830" t="s">
        <v>2380</v>
      </c>
      <c r="D6" s="830" t="s">
        <v>2328</v>
      </c>
      <c r="E6" s="830" t="s">
        <v>2370</v>
      </c>
      <c r="F6" s="830" t="s">
        <v>2357</v>
      </c>
      <c r="G6" s="830" t="s">
        <v>2350</v>
      </c>
      <c r="H6" s="830" t="s">
        <v>2362</v>
      </c>
    </row>
    <row r="7" spans="2:8">
      <c r="B7" s="830" t="s">
        <v>2392</v>
      </c>
      <c r="C7" s="830" t="s">
        <v>2381</v>
      </c>
      <c r="D7" s="830" t="s">
        <v>2329</v>
      </c>
      <c r="E7" s="830" t="s">
        <v>926</v>
      </c>
      <c r="F7" s="830" t="s">
        <v>2306</v>
      </c>
      <c r="G7" s="830" t="s">
        <v>2313</v>
      </c>
      <c r="H7" s="828" t="s">
        <v>2283</v>
      </c>
    </row>
    <row r="8" spans="2:8">
      <c r="B8" s="830" t="s">
        <v>2351</v>
      </c>
      <c r="C8" s="830" t="s">
        <v>2382</v>
      </c>
      <c r="D8" s="830" t="s">
        <v>2330</v>
      </c>
      <c r="E8" s="830" t="s">
        <v>940</v>
      </c>
      <c r="F8" s="830" t="s">
        <v>2310</v>
      </c>
      <c r="G8" s="830" t="s">
        <v>2399</v>
      </c>
      <c r="H8" s="361"/>
    </row>
    <row r="9" spans="2:8">
      <c r="B9" s="830" t="s">
        <v>2385</v>
      </c>
      <c r="C9" s="830" t="s">
        <v>2395</v>
      </c>
      <c r="D9" s="830" t="s">
        <v>2331</v>
      </c>
      <c r="E9" s="830" t="s">
        <v>928</v>
      </c>
      <c r="F9" s="830" t="s">
        <v>930</v>
      </c>
      <c r="G9" s="830" t="s">
        <v>2315</v>
      </c>
      <c r="H9" s="361"/>
    </row>
    <row r="10" spans="2:8">
      <c r="B10" s="830" t="s">
        <v>2352</v>
      </c>
      <c r="C10" s="830" t="s">
        <v>2396</v>
      </c>
      <c r="D10" s="830" t="s">
        <v>2332</v>
      </c>
      <c r="E10" s="830" t="s">
        <v>2304</v>
      </c>
      <c r="F10" s="830" t="s">
        <v>2363</v>
      </c>
      <c r="G10" s="830" t="s">
        <v>2355</v>
      </c>
      <c r="H10" s="361"/>
    </row>
    <row r="11" spans="2:8">
      <c r="B11" s="830" t="s">
        <v>2365</v>
      </c>
      <c r="C11" s="830" t="s">
        <v>2397</v>
      </c>
      <c r="D11" s="830" t="s">
        <v>2333</v>
      </c>
      <c r="E11" s="830" t="s">
        <v>2305</v>
      </c>
      <c r="F11" s="830" t="s">
        <v>2394</v>
      </c>
      <c r="G11" s="830" t="s">
        <v>2356</v>
      </c>
      <c r="H11" s="361"/>
    </row>
    <row r="12" spans="2:8">
      <c r="B12" s="830" t="s">
        <v>2366</v>
      </c>
      <c r="C12" s="830" t="s">
        <v>2398</v>
      </c>
      <c r="D12" s="830" t="s">
        <v>2334</v>
      </c>
      <c r="E12" s="828" t="s">
        <v>2287</v>
      </c>
      <c r="F12" s="830" t="s">
        <v>2353</v>
      </c>
      <c r="G12" s="829" t="s">
        <v>2280</v>
      </c>
      <c r="H12" s="361"/>
    </row>
    <row r="13" spans="2:8">
      <c r="B13" s="830" t="s">
        <v>2367</v>
      </c>
      <c r="C13" s="828" t="s">
        <v>2281</v>
      </c>
      <c r="D13" s="830" t="s">
        <v>2317</v>
      </c>
      <c r="E13" s="828" t="s">
        <v>2288</v>
      </c>
      <c r="F13" s="830" t="s">
        <v>2321</v>
      </c>
      <c r="G13" s="828" t="s">
        <v>2279</v>
      </c>
      <c r="H13" s="361"/>
    </row>
    <row r="14" spans="2:8">
      <c r="B14" s="830" t="s">
        <v>2368</v>
      </c>
      <c r="C14" s="830" t="s">
        <v>2388</v>
      </c>
      <c r="D14" s="830" t="s">
        <v>2318</v>
      </c>
      <c r="E14" s="828" t="s">
        <v>2289</v>
      </c>
      <c r="F14" s="831" t="s">
        <v>2322</v>
      </c>
      <c r="G14" s="828" t="s">
        <v>2282</v>
      </c>
      <c r="H14" s="361"/>
    </row>
    <row r="15" spans="2:8">
      <c r="B15" s="830" t="s">
        <v>922</v>
      </c>
      <c r="C15" s="830" t="s">
        <v>2342</v>
      </c>
      <c r="D15" s="830" t="s">
        <v>2319</v>
      </c>
      <c r="E15" s="828" t="s">
        <v>2290</v>
      </c>
      <c r="F15" s="830" t="s">
        <v>2323</v>
      </c>
      <c r="G15" s="828" t="s">
        <v>2285</v>
      </c>
      <c r="H15" s="361"/>
    </row>
    <row r="16" spans="2:8">
      <c r="B16" s="830" t="s">
        <v>2386</v>
      </c>
      <c r="C16" s="830" t="s">
        <v>2343</v>
      </c>
      <c r="D16" s="830" t="s">
        <v>2320</v>
      </c>
      <c r="E16" s="829" t="s">
        <v>2291</v>
      </c>
      <c r="F16" s="830" t="s">
        <v>2324</v>
      </c>
      <c r="G16" s="828" t="s">
        <v>2284</v>
      </c>
      <c r="H16" s="361"/>
    </row>
    <row r="17" spans="2:8">
      <c r="B17" s="830" t="s">
        <v>2348</v>
      </c>
      <c r="C17" s="830" t="s">
        <v>2344</v>
      </c>
      <c r="D17" s="830" t="s">
        <v>2393</v>
      </c>
      <c r="E17" s="828" t="s">
        <v>2286</v>
      </c>
      <c r="F17" s="830" t="s">
        <v>2337</v>
      </c>
      <c r="G17" s="830" t="s">
        <v>2358</v>
      </c>
      <c r="H17" s="361"/>
    </row>
    <row r="18" spans="2:8">
      <c r="B18" s="830" t="s">
        <v>2354</v>
      </c>
      <c r="C18" s="830" t="s">
        <v>2345</v>
      </c>
      <c r="D18" s="831" t="s">
        <v>2376</v>
      </c>
      <c r="E18" s="830" t="s">
        <v>2361</v>
      </c>
      <c r="F18" s="830" t="s">
        <v>2338</v>
      </c>
      <c r="G18" s="830" t="s">
        <v>2360</v>
      </c>
      <c r="H18" s="361"/>
    </row>
    <row r="19" spans="2:8">
      <c r="B19" s="830" t="s">
        <v>923</v>
      </c>
      <c r="C19" s="830" t="s">
        <v>2371</v>
      </c>
      <c r="D19" s="830" t="s">
        <v>2377</v>
      </c>
      <c r="E19" s="830" t="s">
        <v>749</v>
      </c>
      <c r="F19" s="830" t="s">
        <v>2339</v>
      </c>
      <c r="G19" s="830" t="s">
        <v>2303</v>
      </c>
      <c r="H19" s="361"/>
    </row>
    <row r="20" spans="2:8">
      <c r="B20" s="830" t="s">
        <v>2364</v>
      </c>
      <c r="C20" s="831" t="s">
        <v>2372</v>
      </c>
      <c r="D20" s="830" t="s">
        <v>2378</v>
      </c>
      <c r="E20" s="830" t="s">
        <v>2307</v>
      </c>
      <c r="F20" s="830" t="s">
        <v>2340</v>
      </c>
      <c r="G20" s="828" t="s">
        <v>2297</v>
      </c>
      <c r="H20" s="361"/>
    </row>
    <row r="21" spans="2:8">
      <c r="B21" s="830" t="s">
        <v>2387</v>
      </c>
      <c r="C21" s="830" t="s">
        <v>2000</v>
      </c>
      <c r="D21" s="830" t="s">
        <v>2375</v>
      </c>
      <c r="E21" s="830" t="s">
        <v>2308</v>
      </c>
      <c r="F21" s="830" t="s">
        <v>2341</v>
      </c>
      <c r="G21" s="830" t="s">
        <v>2298</v>
      </c>
      <c r="H21" s="361"/>
    </row>
    <row r="22" spans="2:8">
      <c r="B22" s="830" t="s">
        <v>924</v>
      </c>
      <c r="C22" s="830" t="s">
        <v>2325</v>
      </c>
      <c r="D22" s="830" t="s">
        <v>2316</v>
      </c>
      <c r="E22" s="830" t="s">
        <v>2309</v>
      </c>
      <c r="F22" s="828" t="s">
        <v>2292</v>
      </c>
      <c r="G22" s="830" t="s">
        <v>2299</v>
      </c>
      <c r="H22" s="361"/>
    </row>
    <row r="23" spans="2:8">
      <c r="B23" s="830" t="s">
        <v>2346</v>
      </c>
      <c r="C23" s="830" t="s">
        <v>2335</v>
      </c>
      <c r="D23" s="830" t="s">
        <v>2311</v>
      </c>
      <c r="E23" s="830" t="s">
        <v>2374</v>
      </c>
      <c r="F23" s="828" t="s">
        <v>2293</v>
      </c>
      <c r="G23" s="830" t="s">
        <v>2301</v>
      </c>
      <c r="H23" s="361"/>
    </row>
    <row r="24" spans="2:8">
      <c r="B24" s="830" t="s">
        <v>2347</v>
      </c>
      <c r="C24" s="830" t="s">
        <v>2336</v>
      </c>
      <c r="D24" s="830" t="s">
        <v>2359</v>
      </c>
      <c r="E24" s="830" t="s">
        <v>929</v>
      </c>
      <c r="F24" s="828" t="s">
        <v>2294</v>
      </c>
      <c r="G24" s="830" t="s">
        <v>2302</v>
      </c>
      <c r="H24" s="361"/>
    </row>
  </sheetData>
  <sortState ref="B4:B133">
    <sortCondition ref="B4:B133"/>
  </sortState>
  <hyperlinks>
    <hyperlink ref="G13" location="'Sum(if,ifs)'!A1" display="Sum(if,ifs)" xr:uid="{00000000-0004-0000-0000-000000000000}"/>
    <hyperlink ref="G12" location="'Sum Ex1'!A1" display="Sum Ex1" xr:uid="{00000000-0004-0000-0000-000001000000}"/>
    <hyperlink ref="C13" location="'Count(if,ifs)'!A1" display="Count(if,ifs)" xr:uid="{00000000-0004-0000-0000-000002000000}"/>
    <hyperlink ref="G14" location="'Sum,Count,Avg Ex'!A1" display="Sum,Count,Avg Ex" xr:uid="{00000000-0004-0000-0000-000003000000}"/>
    <hyperlink ref="G16" location="'Text Functions'!A1" display="Text Functions" xr:uid="{00000000-0004-0000-0000-000004000000}"/>
    <hyperlink ref="G15" location="'Text Ex'!A1" display="Text Ex" xr:uid="{00000000-0004-0000-0000-000005000000}"/>
    <hyperlink ref="E17" location="'IF Functionality'!A1" display="IF Functionality" xr:uid="{00000000-0004-0000-0000-000006000000}"/>
    <hyperlink ref="E12" location="'IF Ex1'!A1" display="IF Ex1" xr:uid="{00000000-0004-0000-0000-000007000000}"/>
    <hyperlink ref="E13" location="'IF Ex2'!A1" display="IF Ex2" xr:uid="{00000000-0004-0000-0000-000008000000}"/>
    <hyperlink ref="E14" location="'IF Ex3'!A1" display="IF Ex3" xr:uid="{00000000-0004-0000-0000-000009000000}"/>
    <hyperlink ref="E15" location="'IF Ex4'!A1" display="IF Ex4" xr:uid="{00000000-0004-0000-0000-00000A000000}"/>
    <hyperlink ref="E16" location="'IF Ex5'!A1" display="IF Ex5" xr:uid="{00000000-0004-0000-0000-00000B000000}"/>
    <hyperlink ref="F22" location="'Ref Ex1'!A1" display="Ref Ex1" xr:uid="{00000000-0004-0000-0000-00000C000000}"/>
    <hyperlink ref="F23" location="'Ref Ex2'!A1" display="Ref Ex2" xr:uid="{00000000-0004-0000-0000-00000D000000}"/>
    <hyperlink ref="F24" location="'Ref Ex3'!A1" display="Ref Ex3" xr:uid="{00000000-0004-0000-0000-00000E000000}"/>
    <hyperlink ref="G4" location="References!A1" display="References" xr:uid="{00000000-0004-0000-0000-00000F000000}"/>
    <hyperlink ref="H4" location="'Vlookup(False)'!A1" display="Vlookup(False)" xr:uid="{00000000-0004-0000-0000-000010000000}"/>
    <hyperlink ref="G20" location="'Vlookup Ex1'!A1" display="Vlookup Ex1" xr:uid="{00000000-0004-0000-0000-000011000000}"/>
    <hyperlink ref="E21" location="'Index &amp; Match Ex2'!A1" display="Index &amp; Match Ex2" xr:uid="{00000000-0004-0000-0000-000012000000}"/>
    <hyperlink ref="E22" location="'Index &amp; Match Ex3'!A1" display="Index &amp; Match Ex3" xr:uid="{00000000-0004-0000-0000-000013000000}"/>
    <hyperlink ref="F8" location="'Lookup, Index &amp; Match'!A1" display="Lookup, Index &amp; Match" xr:uid="{00000000-0004-0000-0000-000014000000}"/>
    <hyperlink ref="D23" location="'Fin Functions'!A1" display="Fin Functions" xr:uid="{00000000-0004-0000-0000-000015000000}"/>
    <hyperlink ref="F5" location="'Loan Table'!A1" display="Loan Table" xr:uid="{00000000-0004-0000-0000-000016000000}"/>
    <hyperlink ref="G7" location="'Simple Int'!A1" display="Simple Int" xr:uid="{00000000-0004-0000-0000-000017000000}"/>
    <hyperlink ref="C4" location="'Compound Int'!A1" display="Compound Int" xr:uid="{00000000-0004-0000-0000-000018000000}"/>
    <hyperlink ref="D17" location="Depreciation!A1" display="Depreciation" xr:uid="{00000000-0004-0000-0000-000019000000}"/>
    <hyperlink ref="F11" location="'Misc Ex1'!A1" display="Misc Ex1" xr:uid="{00000000-0004-0000-0000-00001A000000}"/>
    <hyperlink ref="G9" location="'Sort &amp; Filter'!A1" display="Sort &amp; Filter" xr:uid="{00000000-0004-0000-0000-00001B000000}"/>
    <hyperlink ref="D22" location="'Filter Ex1'!A1" display="Filter Ex1" xr:uid="{00000000-0004-0000-0000-00001C000000}"/>
    <hyperlink ref="D13" location="'Date &amp; Time'!A1" display="Date &amp; Time" xr:uid="{00000000-0004-0000-0000-00001D000000}"/>
    <hyperlink ref="D14" location="'Date Ex1'!A1" display="Date Ex1" xr:uid="{00000000-0004-0000-0000-00001E000000}"/>
    <hyperlink ref="D15" location="'Date Ex2'!A1" display="Date Ex2" xr:uid="{00000000-0004-0000-0000-00001F000000}"/>
    <hyperlink ref="D16" location="'Date Ex3'!A1" display="Date Ex3" xr:uid="{00000000-0004-0000-0000-000020000000}"/>
    <hyperlink ref="F13" location="'Pivot Table Ex1 (a)'!A1" display="Pivot Table Ex1 (a)" xr:uid="{00000000-0004-0000-0000-000021000000}"/>
    <hyperlink ref="F14" location="'Pivot Table Ex1 (b)'!A1" display="Pivot Table Ex1 (b)" xr:uid="{00000000-0004-0000-0000-000022000000}"/>
    <hyperlink ref="F15" location="'Pivot Table Ex2'!A1" display="Pivot Table Ex2" xr:uid="{00000000-0004-0000-0000-000023000000}"/>
    <hyperlink ref="F16" location="'Pivot Table Ex3'!A1" display="Pivot Table Ex3" xr:uid="{00000000-0004-0000-0000-000024000000}"/>
    <hyperlink ref="C16" location="'Dashboard Ex2(a)'!A1" display="Dashboard Ex2(a)" xr:uid="{00000000-0004-0000-0000-000025000000}"/>
    <hyperlink ref="C17" location="'Dashboard Ex2(b)'!A1" display="Dashboard Ex2(b)" xr:uid="{00000000-0004-0000-0000-000026000000}"/>
    <hyperlink ref="C18" location="'Dashboard Ex2(c)'!A1" display="Dashboard Ex2(c)" xr:uid="{00000000-0004-0000-0000-000027000000}"/>
    <hyperlink ref="B23" location="'Column Chart Ex1'!A1" display="Column Chart Ex1" xr:uid="{00000000-0004-0000-0000-000028000000}"/>
    <hyperlink ref="B24" location="'Column Chart Ex2'!A1" display="Column Chart Ex2" xr:uid="{00000000-0004-0000-0000-000029000000}"/>
    <hyperlink ref="B17" location="'Bar Chart'!A1" display="Bar Chart" xr:uid="{00000000-0004-0000-0000-00002A000000}"/>
    <hyperlink ref="F4" location="'Line Chart'!A1" display="Line Chart" xr:uid="{00000000-0004-0000-0000-00002B000000}"/>
    <hyperlink ref="G6" location="'Secondary Axis'!A1" display="Secondary Axis" xr:uid="{00000000-0004-0000-0000-00002C000000}"/>
    <hyperlink ref="B8" location="'3D Line chart'!A1" display="3D Line chart" xr:uid="{00000000-0004-0000-0000-00002D000000}"/>
    <hyperlink ref="B10" location="'Area Chart'!A1" display="Area Chart" xr:uid="{00000000-0004-0000-0000-00002E000000}"/>
    <hyperlink ref="F12" location="'Pie Chart'!A1" display="Pie Chart" xr:uid="{00000000-0004-0000-0000-00002F000000}"/>
    <hyperlink ref="B18" location="'Bar of Pie Chart'!A1" display="Bar of Pie Chart" xr:uid="{00000000-0004-0000-0000-000030000000}"/>
    <hyperlink ref="G10" location="'Stock Chart Ex1'!A1" display="Stock Chart Ex1" xr:uid="{00000000-0004-0000-0000-000031000000}"/>
    <hyperlink ref="G11" location="'Stock Chart Ex2'!A1" display="Stock Chart Ex2" xr:uid="{00000000-0004-0000-0000-000032000000}"/>
    <hyperlink ref="F6" location="'Log Scale'!A1" display="Log Scale" xr:uid="{00000000-0004-0000-0000-000033000000}"/>
    <hyperlink ref="G17" location="'Thermometer Chart'!A1" display="Thermometer Chart" xr:uid="{00000000-0004-0000-0000-000034000000}"/>
    <hyperlink ref="D24" location="'Gauge Chart'!A1" display="Gauge Chart" xr:uid="{00000000-0004-0000-0000-000035000000}"/>
    <hyperlink ref="G18" location="'Timeline (Gantt) Chart'!A1" display="Timeline (Gantt) Chart" xr:uid="{00000000-0004-0000-0000-000036000000}"/>
    <hyperlink ref="E18" location="'In-cell Chart'!A1" display="In-cell Chart" xr:uid="{00000000-0004-0000-0000-000037000000}"/>
    <hyperlink ref="H6" location="'Waterfall Chart'!A1" display="Waterfall Chart" xr:uid="{00000000-0004-0000-0000-000038000000}"/>
    <hyperlink ref="F10" location="'Min-Max Chart'!A1" display="Min-Max Chart" xr:uid="{00000000-0004-0000-0000-000039000000}"/>
    <hyperlink ref="B20" location="'Bullet Chart'!A1" display="Bullet Chart" xr:uid="{00000000-0004-0000-0000-00003A000000}"/>
    <hyperlink ref="B11" location="'ARRAY Ex1'!A1" display="ARRAY Ex1" xr:uid="{00000000-0004-0000-0000-00003B000000}"/>
    <hyperlink ref="B12" location="'ARRAY Ex2'!A1" display="ARRAY Ex2" xr:uid="{00000000-0004-0000-0000-00003C000000}"/>
    <hyperlink ref="B13" location="'ARRAY Ex3'!A1" display="ARRAY Ex3" xr:uid="{00000000-0004-0000-0000-00003D000000}"/>
    <hyperlink ref="B14" location="'ARRAY Ex4'!A1" display="ARRAY Ex4" xr:uid="{00000000-0004-0000-0000-00003E000000}"/>
    <hyperlink ref="C9" location="'Consolidate Ex1(a)'!A1" display="Consolidate Ex1(a)" xr:uid="{00000000-0004-0000-0000-00003F000000}"/>
    <hyperlink ref="C10" location="'Consolidate Ex1(b)'!A1" display="Consolidate Ex1(b)" xr:uid="{00000000-0004-0000-0000-000040000000}"/>
    <hyperlink ref="C11" location="'Consolidate Ex1(c)'!A1" display="Consolidate Ex1(c)" xr:uid="{00000000-0004-0000-0000-000041000000}"/>
    <hyperlink ref="C12" location="'Consolidate Ex1(d)'!A1" display="Consolidate Ex1(d)" xr:uid="{00000000-0004-0000-0000-000042000000}"/>
    <hyperlink ref="E5" location="'Goal Seek Ex1'!A1" display="Goal Seek Ex1" xr:uid="{00000000-0004-0000-0000-000043000000}"/>
    <hyperlink ref="E6" location="'Goal Seek Ex2'!A1" display="Goal Seek Ex2" xr:uid="{00000000-0004-0000-0000-000044000000}"/>
    <hyperlink ref="C19" location="'Data Table Ex1'!A1" display="Data Table Ex1" xr:uid="{00000000-0004-0000-0000-000045000000}"/>
    <hyperlink ref="C20" location="'Data Table Ex2'!A1" display="Data Table Ex2" xr:uid="{00000000-0004-0000-0000-000046000000}"/>
    <hyperlink ref="G5" location="'Scenario Mgr.'!A1" display="Scenario Mgr." xr:uid="{00000000-0004-0000-0000-000047000000}"/>
    <hyperlink ref="E23" location="Indirect!A1" display="Indirect" xr:uid="{00000000-0004-0000-0000-000048000000}"/>
    <hyperlink ref="B15" location="Assam!A1" display="Assam" xr:uid="{00000000-0004-0000-0000-000049000000}"/>
    <hyperlink ref="B19" location="Bihar!A1" display="Bihar" xr:uid="{00000000-0004-0000-0000-00004A000000}"/>
    <hyperlink ref="B22" location="Chhattisgarh!A1" display="Chhattisgarh" xr:uid="{00000000-0004-0000-0000-00004B000000}"/>
    <hyperlink ref="E4" location="Goa!A1" display="Goa" xr:uid="{00000000-0004-0000-0000-00004C000000}"/>
    <hyperlink ref="E7" location="Gujrat!A1" display="Gujrat" xr:uid="{00000000-0004-0000-0000-00004D000000}"/>
    <hyperlink ref="E8" location="Haryana!A1" display="Haryana" xr:uid="{00000000-0004-0000-0000-00004E000000}"/>
    <hyperlink ref="E9" location="'Himachal Pradesh'!A1" display="Himachal Pradesh" xr:uid="{00000000-0004-0000-0000-00004F000000}"/>
    <hyperlink ref="E24" location="Kerala!A1" display="Kerala" xr:uid="{00000000-0004-0000-0000-000050000000}"/>
    <hyperlink ref="F9" location="'Madhya Pradesh'!A1" display="Madhya Pradesh" xr:uid="{00000000-0004-0000-0000-000051000000}"/>
    <hyperlink ref="D21" location="'Error Main'!A1" display="Error Main" xr:uid="{00000000-0004-0000-0000-000052000000}"/>
    <hyperlink ref="D18" location="'Error Ex1'!A1" display="Error Ex1" xr:uid="{00000000-0004-0000-0000-000053000000}"/>
    <hyperlink ref="D19" location="'Error Ex2'!A1" display="Error Ex2" xr:uid="{00000000-0004-0000-0000-000054000000}"/>
    <hyperlink ref="D20" location="'Error Ex3'!A1" display="Error Ex3" xr:uid="{00000000-0004-0000-0000-000055000000}"/>
    <hyperlink ref="C5" location="'Conditional Formatting Ex1'!A1" display="Conditional Formatting Ex1" xr:uid="{00000000-0004-0000-0000-000056000000}"/>
    <hyperlink ref="C6" location="'Conditional Formatting Ex2'!A1" display="Conditional Formatting Ex2" xr:uid="{00000000-0004-0000-0000-000057000000}"/>
    <hyperlink ref="C7" location="'Conditional Formatting Ex3'!A1" display="Conditional Formatting Ex3" xr:uid="{00000000-0004-0000-0000-000058000000}"/>
    <hyperlink ref="C8" location="'Conditional Formatting Ex4'!A1" display="Conditional Formatting Ex4" xr:uid="{00000000-0004-0000-0000-000059000000}"/>
    <hyperlink ref="G8" location="Solver!A1" display="Solver" xr:uid="{00000000-0004-0000-0000-00005A000000}"/>
    <hyperlink ref="G21" location="'Vlookup Ex2'!A1" display="Vlookup Ex2" xr:uid="{00000000-0004-0000-0000-00005B000000}"/>
    <hyperlink ref="G22" location="'Vlookup Ex3'!A1" display="Vlookup Ex3" xr:uid="{00000000-0004-0000-0000-00005C000000}"/>
    <hyperlink ref="H5" location="'Vlookup(True)'!A1" display="Vlookup(True)" xr:uid="{00000000-0004-0000-0000-00005D000000}"/>
    <hyperlink ref="G23" location="'Vlookup Ex4'!A1" display="Vlookup Ex4" xr:uid="{00000000-0004-0000-0000-00005E000000}"/>
    <hyperlink ref="G24" location="'Vlookup Ex5'!A1" display="Vlookup Ex5" xr:uid="{00000000-0004-0000-0000-00005F000000}"/>
    <hyperlink ref="B9" location="a!A1" display="a" xr:uid="{00000000-0004-0000-0000-000060000000}"/>
    <hyperlink ref="B16" location="b!A1" display="b" xr:uid="{00000000-0004-0000-0000-000061000000}"/>
    <hyperlink ref="B21" location="'c'!A1" display="c" xr:uid="{00000000-0004-0000-0000-000062000000}"/>
    <hyperlink ref="C14" location="d!A1" display="d" xr:uid="{00000000-0004-0000-0000-000063000000}"/>
    <hyperlink ref="G19" location="'Vlookup &amp; IF'!A1" display="Vlookup &amp; IF" xr:uid="{00000000-0004-0000-0000-000064000000}"/>
    <hyperlink ref="B4" location="'1 (a)'!A1" display="1 (a)" xr:uid="{00000000-0004-0000-0000-000065000000}"/>
    <hyperlink ref="B5" location="'1 (b)'!A1" display="1 (b)" xr:uid="{00000000-0004-0000-0000-000066000000}"/>
    <hyperlink ref="B6" location="'2 (a)'!A1" display="2 (a)" xr:uid="{00000000-0004-0000-0000-000067000000}"/>
    <hyperlink ref="B7" location="'2 (b)'!A1" display="2 (b)" xr:uid="{00000000-0004-0000-0000-000068000000}"/>
    <hyperlink ref="E10" location="'Hlookup(False)'!A1" display="Hlookup(False)" xr:uid="{00000000-0004-0000-0000-000069000000}"/>
    <hyperlink ref="E11" location="'Hlookup(True)'!A1" display="Hlookup(True)" xr:uid="{00000000-0004-0000-0000-00006A000000}"/>
    <hyperlink ref="F7" location="Lookup!A1" display="Lookup" xr:uid="{00000000-0004-0000-0000-00006B000000}"/>
    <hyperlink ref="E19" location="'Index &amp; Match'!A1" display="Index &amp; Match" xr:uid="{00000000-0004-0000-0000-00006C000000}"/>
    <hyperlink ref="E20" location="'Index &amp; Match Ex1'!A1" display="Index &amp; Match Ex1" xr:uid="{00000000-0004-0000-0000-00006D000000}"/>
    <hyperlink ref="C21" location="'Data Validation'!A1" display="Data Validation" xr:uid="{00000000-0004-0000-0000-00006E000000}"/>
    <hyperlink ref="C22" location="'Data Validation Ex1'!A1" display="Data Validation Ex1" xr:uid="{00000000-0004-0000-0000-00006F000000}"/>
    <hyperlink ref="D4" location="'Data Validation Ex2'!A1" display="Data Validation Ex2" xr:uid="{00000000-0004-0000-0000-000070000000}"/>
    <hyperlink ref="D5" location="'Data Validation Ex3 (a)'!A1" display="Data Validation Ex3 (a)" xr:uid="{00000000-0004-0000-0000-000071000000}"/>
    <hyperlink ref="D6" location="'Data Validation Ex3 (b)'!A1" display="Data Validation Ex3 (b)" xr:uid="{00000000-0004-0000-0000-000072000000}"/>
    <hyperlink ref="D7" location="'Data Validation Ex4'!A1" display="Data Validation Ex4" xr:uid="{00000000-0004-0000-0000-000073000000}"/>
    <hyperlink ref="D8" location="'Data Validation Ex5'!A1" display="Data Validation Ex5" xr:uid="{00000000-0004-0000-0000-000074000000}"/>
    <hyperlink ref="D9" location="'Data Validation Ex6'!A1" display="Data Validation Ex6" xr:uid="{00000000-0004-0000-0000-000075000000}"/>
    <hyperlink ref="D10" location="'Data Validation Ex7'!A1" display="Data Validation Ex7" xr:uid="{00000000-0004-0000-0000-000076000000}"/>
    <hyperlink ref="D11" location="'Data Validation Ex8'!A1" display="Data Validation Ex8" xr:uid="{00000000-0004-0000-0000-000077000000}"/>
    <hyperlink ref="D12" location="'Data Validation Ex9'!A1" display="Data Validation Ex9" xr:uid="{00000000-0004-0000-0000-000078000000}"/>
    <hyperlink ref="C23" location="'Data Validation Ex10'!A1" display="Data Validation Ex10" xr:uid="{00000000-0004-0000-0000-000079000000}"/>
    <hyperlink ref="C24" location="'Data Validation Ex11'!A1" display="Data Validation Ex11" xr:uid="{00000000-0004-0000-0000-00007A000000}"/>
    <hyperlink ref="F17" location="'Protection Ex1'!A1" display="Protection Ex1" xr:uid="{00000000-0004-0000-0000-00007B000000}"/>
    <hyperlink ref="F18" location="'Protection Ex2'!A1" display="Protection Ex2" xr:uid="{00000000-0004-0000-0000-00007C000000}"/>
    <hyperlink ref="F19" location="'Protection Ex3'!A1" display="Protection Ex3" xr:uid="{00000000-0004-0000-0000-00007D000000}"/>
    <hyperlink ref="F20" location="'Protection Ex4(a)'!A1" display="Protection Ex4(a)" xr:uid="{00000000-0004-0000-0000-00007E000000}"/>
    <hyperlink ref="F21" location="'Protection Ex4(b)'!A1" display="Protection Ex4(b)" xr:uid="{00000000-0004-0000-0000-00007F000000}"/>
    <hyperlink ref="C15" location="'Dashboard Ex1'!A1" display="Dashboard Ex1" xr:uid="{00000000-0004-0000-0000-00008000000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6">
    <pageSetUpPr autoPageBreaks="0" fitToPage="1"/>
  </sheetPr>
  <dimension ref="B2:J21"/>
  <sheetViews>
    <sheetView showGridLines="0" zoomScale="120" zoomScaleNormal="120" workbookViewId="0"/>
  </sheetViews>
  <sheetFormatPr defaultColWidth="9.109375" defaultRowHeight="21" customHeight="1"/>
  <cols>
    <col min="1" max="1" width="4.44140625" style="26" customWidth="1"/>
    <col min="2" max="2" width="2.5546875" style="26" customWidth="1"/>
    <col min="3" max="3" width="14.33203125" style="26" customWidth="1"/>
    <col min="4" max="4" width="15.109375" style="27" customWidth="1"/>
    <col min="5" max="8" width="15.109375" style="26" customWidth="1"/>
    <col min="9" max="9" width="13.109375" style="26" customWidth="1"/>
    <col min="10" max="10" width="13.44140625" style="26" customWidth="1"/>
    <col min="11" max="11" width="15.5546875" style="26" customWidth="1"/>
    <col min="12" max="12" width="14.5546875" style="26" customWidth="1"/>
    <col min="13" max="13" width="11.88671875" style="26" customWidth="1"/>
    <col min="14" max="16384" width="9.109375" style="26"/>
  </cols>
  <sheetData>
    <row r="2" spans="2:10" s="1" customFormat="1" ht="8.25" customHeight="1"/>
    <row r="3" spans="2:10" s="1" customFormat="1" ht="38.25" customHeight="1" thickBot="1">
      <c r="B3" s="2" t="s">
        <v>37</v>
      </c>
      <c r="C3" s="3"/>
      <c r="D3" s="3"/>
      <c r="E3" s="3"/>
    </row>
    <row r="4" spans="2:10" s="1" customFormat="1" ht="17.25" customHeight="1">
      <c r="B4" s="25"/>
      <c r="C4"/>
      <c r="D4"/>
      <c r="E4"/>
      <c r="H4"/>
    </row>
    <row r="5" spans="2:10" ht="21" customHeight="1">
      <c r="G5" s="1"/>
    </row>
    <row r="6" spans="2:10" customFormat="1" ht="35.25" customHeight="1">
      <c r="C6" s="28" t="s">
        <v>38</v>
      </c>
    </row>
    <row r="7" spans="2:10" s="1" customFormat="1" ht="19.5" customHeight="1">
      <c r="C7" s="6" t="s">
        <v>39</v>
      </c>
      <c r="D7" s="6" t="s">
        <v>40</v>
      </c>
      <c r="E7" s="6" t="s">
        <v>41</v>
      </c>
      <c r="F7" s="6" t="s">
        <v>42</v>
      </c>
      <c r="G7" s="26"/>
      <c r="H7" s="26"/>
      <c r="I7" s="26"/>
      <c r="J7" s="26"/>
    </row>
    <row r="8" spans="2:10" s="1" customFormat="1" ht="19.5" customHeight="1">
      <c r="C8" s="29" t="s">
        <v>43</v>
      </c>
      <c r="D8" s="30">
        <v>35000</v>
      </c>
      <c r="E8" s="31">
        <v>12</v>
      </c>
      <c r="F8" s="864">
        <f>IF(E8&gt;5,(D8*10/100),"")</f>
        <v>3500</v>
      </c>
      <c r="G8" s="26"/>
      <c r="H8" s="26">
        <f>IF(E8&gt;5,(D8*10/100),"no")</f>
        <v>3500</v>
      </c>
      <c r="I8" s="26"/>
      <c r="J8" s="26"/>
    </row>
    <row r="9" spans="2:10" s="1" customFormat="1" ht="19.5" customHeight="1">
      <c r="C9" s="32" t="s">
        <v>44</v>
      </c>
      <c r="D9" s="33">
        <v>40000</v>
      </c>
      <c r="E9" s="34">
        <v>2</v>
      </c>
      <c r="F9" s="865" t="str">
        <f t="shared" ref="F9:F12" si="0">IF(E9&gt;5,(10/D9*100),"")</f>
        <v/>
      </c>
      <c r="G9" s="26"/>
      <c r="H9" s="26"/>
      <c r="I9" s="26"/>
      <c r="J9" s="26"/>
    </row>
    <row r="10" spans="2:10" s="1" customFormat="1" ht="19.5" customHeight="1">
      <c r="C10" s="32" t="s">
        <v>45</v>
      </c>
      <c r="D10" s="33">
        <v>28000</v>
      </c>
      <c r="E10" s="34">
        <v>5</v>
      </c>
      <c r="F10" s="865" t="str">
        <f t="shared" si="0"/>
        <v/>
      </c>
      <c r="G10" s="26"/>
      <c r="H10" s="26"/>
      <c r="I10" s="26"/>
      <c r="J10" s="26"/>
    </row>
    <row r="11" spans="2:10" s="1" customFormat="1" ht="19.5" customHeight="1">
      <c r="C11" s="32" t="s">
        <v>46</v>
      </c>
      <c r="D11" s="33">
        <v>26000</v>
      </c>
      <c r="E11" s="34">
        <v>4</v>
      </c>
      <c r="F11" s="865" t="str">
        <f t="shared" si="0"/>
        <v/>
      </c>
      <c r="G11" s="26"/>
      <c r="H11" s="26"/>
      <c r="I11" s="26"/>
      <c r="J11" s="26"/>
    </row>
    <row r="12" spans="2:10" s="1" customFormat="1" ht="19.5" customHeight="1">
      <c r="C12" s="32" t="s">
        <v>47</v>
      </c>
      <c r="D12" s="33">
        <v>32000</v>
      </c>
      <c r="E12" s="34">
        <v>8</v>
      </c>
      <c r="F12" s="865">
        <f t="shared" si="0"/>
        <v>3.125E-2</v>
      </c>
      <c r="G12" s="26"/>
      <c r="H12" s="26"/>
      <c r="I12" s="26"/>
      <c r="J12" s="26"/>
    </row>
    <row r="14" spans="2:10" customFormat="1" ht="35.25" customHeight="1">
      <c r="C14" s="28" t="s">
        <v>48</v>
      </c>
    </row>
    <row r="15" spans="2:10" s="1" customFormat="1" ht="19.5" customHeight="1">
      <c r="C15" s="35" t="s">
        <v>24</v>
      </c>
      <c r="D15" s="35" t="s">
        <v>49</v>
      </c>
      <c r="E15" s="35" t="s">
        <v>50</v>
      </c>
      <c r="F15" s="35" t="s">
        <v>51</v>
      </c>
      <c r="G15" s="26"/>
      <c r="H15" s="26"/>
      <c r="I15" s="26"/>
      <c r="J15" s="26"/>
    </row>
    <row r="16" spans="2:10" s="1" customFormat="1" ht="19.5" customHeight="1">
      <c r="C16" s="29" t="s">
        <v>52</v>
      </c>
      <c r="D16" s="36">
        <v>5</v>
      </c>
      <c r="E16" s="30">
        <v>8.66</v>
      </c>
      <c r="F16" s="30">
        <f>IF(D16&lt;&gt;"",E16*D16,"")</f>
        <v>43.3</v>
      </c>
      <c r="G16" s="26"/>
      <c r="H16" s="26"/>
      <c r="I16" s="26"/>
      <c r="J16" s="26"/>
    </row>
    <row r="17" spans="3:10" s="1" customFormat="1" ht="19.5" customHeight="1">
      <c r="C17" s="29" t="s">
        <v>53</v>
      </c>
      <c r="D17" s="36"/>
      <c r="E17" s="30">
        <v>3.01</v>
      </c>
      <c r="F17" s="30" t="str">
        <f t="shared" ref="F17:F21" si="1">IF(D17&lt;&gt;"",E17*D17,"")</f>
        <v/>
      </c>
      <c r="G17" s="26"/>
      <c r="H17" s="26"/>
      <c r="I17" s="26"/>
      <c r="J17" s="26"/>
    </row>
    <row r="18" spans="3:10" ht="21" customHeight="1">
      <c r="C18" s="29" t="s">
        <v>54</v>
      </c>
      <c r="D18" s="36">
        <v>1</v>
      </c>
      <c r="E18" s="30">
        <v>8.36</v>
      </c>
      <c r="F18" s="30">
        <f t="shared" si="1"/>
        <v>8.36</v>
      </c>
    </row>
    <row r="19" spans="3:10" ht="21" customHeight="1">
      <c r="C19" s="29" t="s">
        <v>55</v>
      </c>
      <c r="D19" s="36">
        <v>12</v>
      </c>
      <c r="E19" s="30">
        <v>0.59</v>
      </c>
      <c r="F19" s="30">
        <f t="shared" si="1"/>
        <v>7.08</v>
      </c>
    </row>
    <row r="20" spans="3:10" ht="21" customHeight="1">
      <c r="C20" s="29" t="s">
        <v>56</v>
      </c>
      <c r="D20" s="36"/>
      <c r="E20" s="30">
        <v>6.51</v>
      </c>
      <c r="F20" s="30" t="str">
        <f t="shared" si="1"/>
        <v/>
      </c>
    </row>
    <row r="21" spans="3:10" ht="21" customHeight="1">
      <c r="C21" s="29" t="s">
        <v>57</v>
      </c>
      <c r="D21" s="36">
        <v>5</v>
      </c>
      <c r="E21" s="30">
        <v>6.06</v>
      </c>
      <c r="F21" s="30">
        <f t="shared" si="1"/>
        <v>30.299999999999997</v>
      </c>
    </row>
  </sheetData>
  <conditionalFormatting sqref="C17:C21 C8:F12">
    <cfRule type="expression" dxfId="62" priority="2">
      <formula>MOD(ROW(),2)=0</formula>
    </cfRule>
  </conditionalFormatting>
  <conditionalFormatting sqref="C16:F16 D17:F21">
    <cfRule type="expression" dxfId="61" priority="1">
      <formula>MOD(ROW(),2)=0</formula>
    </cfRule>
  </conditionalFormatting>
  <printOptions horizontalCentered="1"/>
  <pageMargins left="0.4" right="0.4" top="0.4" bottom="0.4" header="0.3" footer="0.3"/>
  <pageSetup scale="83" fitToHeight="0" orientation="landscape" r:id="rId1"/>
  <headerFooter differentFirst="1" alignWithMargins="0">
    <oddFooter>Page &amp;P of &amp;N</oddFooter>
  </headerFooter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codeName="Sheet44"/>
  <dimension ref="A3:C8"/>
  <sheetViews>
    <sheetView showGridLines="0" workbookViewId="0"/>
  </sheetViews>
  <sheetFormatPr defaultColWidth="9.109375" defaultRowHeight="14.4"/>
  <cols>
    <col min="1" max="1" width="9.109375" style="377"/>
    <col min="2" max="2" width="9.88671875" style="377" bestFit="1" customWidth="1"/>
    <col min="3" max="16384" width="9.109375" style="377"/>
  </cols>
  <sheetData>
    <row r="3" spans="1:3">
      <c r="A3" s="377" t="s">
        <v>644</v>
      </c>
      <c r="B3" s="377" t="s">
        <v>1080</v>
      </c>
      <c r="C3" s="377" t="s">
        <v>50</v>
      </c>
    </row>
    <row r="4" spans="1:3">
      <c r="A4" s="377" t="s">
        <v>179</v>
      </c>
      <c r="B4" s="377">
        <v>345</v>
      </c>
      <c r="C4" s="377">
        <v>9</v>
      </c>
    </row>
    <row r="5" spans="1:3">
      <c r="A5" s="377" t="s">
        <v>180</v>
      </c>
      <c r="B5" s="377">
        <v>657</v>
      </c>
      <c r="C5" s="377">
        <v>5</v>
      </c>
    </row>
    <row r="6" spans="1:3">
      <c r="A6" s="377" t="s">
        <v>181</v>
      </c>
      <c r="B6" s="377">
        <v>456</v>
      </c>
      <c r="C6" s="377">
        <v>7</v>
      </c>
    </row>
    <row r="7" spans="1:3">
      <c r="A7" s="377" t="s">
        <v>182</v>
      </c>
      <c r="B7" s="377">
        <v>234</v>
      </c>
      <c r="C7" s="377">
        <v>3</v>
      </c>
    </row>
    <row r="8" spans="1:3">
      <c r="A8" s="377" t="s">
        <v>183</v>
      </c>
      <c r="B8" s="377">
        <v>890</v>
      </c>
      <c r="C8" s="377">
        <v>5</v>
      </c>
    </row>
  </sheetData>
  <pageMargins left="0.7" right="0.7" top="0.75" bottom="0.75" header="0.3" footer="0.3"/>
  <pageSetup orientation="portrait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codeName="Sheet45"/>
  <dimension ref="A3:D12"/>
  <sheetViews>
    <sheetView showGridLines="0" workbookViewId="0"/>
  </sheetViews>
  <sheetFormatPr defaultColWidth="9.109375" defaultRowHeight="14.4"/>
  <cols>
    <col min="1" max="2" width="9.109375" style="377"/>
    <col min="3" max="3" width="34" style="377" bestFit="1" customWidth="1"/>
    <col min="4" max="16384" width="9.109375" style="377"/>
  </cols>
  <sheetData>
    <row r="3" spans="1:4">
      <c r="A3" s="377" t="s">
        <v>1081</v>
      </c>
    </row>
    <row r="4" spans="1:4" ht="15" thickBot="1">
      <c r="A4" s="377" t="s">
        <v>1082</v>
      </c>
    </row>
    <row r="5" spans="1:4" ht="15" thickBot="1">
      <c r="A5" s="377" t="s">
        <v>1083</v>
      </c>
      <c r="C5" s="411" t="s">
        <v>1084</v>
      </c>
      <c r="D5" s="412"/>
    </row>
    <row r="6" spans="1:4">
      <c r="A6" s="377" t="s">
        <v>1085</v>
      </c>
    </row>
    <row r="7" spans="1:4">
      <c r="A7" s="377" t="s">
        <v>1086</v>
      </c>
    </row>
    <row r="8" spans="1:4">
      <c r="A8" s="377" t="s">
        <v>1087</v>
      </c>
    </row>
    <row r="9" spans="1:4">
      <c r="A9" s="377" t="s">
        <v>1088</v>
      </c>
    </row>
    <row r="10" spans="1:4">
      <c r="A10" s="377" t="s">
        <v>1089</v>
      </c>
    </row>
    <row r="11" spans="1:4">
      <c r="A11" s="377" t="s">
        <v>1090</v>
      </c>
    </row>
    <row r="12" spans="1:4">
      <c r="A12" s="377" t="s">
        <v>1091</v>
      </c>
    </row>
  </sheetData>
  <pageMargins left="0.7" right="0.7" top="0.75" bottom="0.75" header="0.3" footer="0.3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codeName="Sheet46"/>
  <dimension ref="A3:E27"/>
  <sheetViews>
    <sheetView showGridLines="0" workbookViewId="0"/>
  </sheetViews>
  <sheetFormatPr defaultColWidth="9.109375" defaultRowHeight="14.4"/>
  <cols>
    <col min="1" max="16384" width="9.109375" style="377"/>
  </cols>
  <sheetData>
    <row r="3" spans="1:4">
      <c r="A3" s="413" t="s">
        <v>1092</v>
      </c>
      <c r="B3" s="413" t="s">
        <v>1093</v>
      </c>
      <c r="C3" s="413" t="s">
        <v>1094</v>
      </c>
      <c r="D3" s="413" t="s">
        <v>1095</v>
      </c>
    </row>
    <row r="4" spans="1:4">
      <c r="A4" s="413" t="s">
        <v>1096</v>
      </c>
      <c r="B4" s="413">
        <v>56</v>
      </c>
      <c r="C4" s="413">
        <v>67</v>
      </c>
      <c r="D4" s="413">
        <f>C4-B4</f>
        <v>11</v>
      </c>
    </row>
    <row r="5" spans="1:4">
      <c r="A5" s="413" t="s">
        <v>944</v>
      </c>
      <c r="B5" s="413">
        <v>59</v>
      </c>
      <c r="C5" s="413">
        <v>74</v>
      </c>
      <c r="D5" s="413">
        <f t="shared" ref="D5:D17" si="0">C5-B5</f>
        <v>15</v>
      </c>
    </row>
    <row r="6" spans="1:4">
      <c r="A6" s="413" t="s">
        <v>1097</v>
      </c>
      <c r="B6" s="413">
        <v>98</v>
      </c>
      <c r="C6" s="413">
        <v>92</v>
      </c>
      <c r="D6" s="413">
        <f t="shared" si="0"/>
        <v>-6</v>
      </c>
    </row>
    <row r="7" spans="1:4">
      <c r="A7" s="413" t="s">
        <v>1098</v>
      </c>
      <c r="B7" s="413">
        <v>78</v>
      </c>
      <c r="C7" s="413">
        <v>79</v>
      </c>
      <c r="D7" s="413">
        <f t="shared" si="0"/>
        <v>1</v>
      </c>
    </row>
    <row r="8" spans="1:4">
      <c r="A8" s="413" t="s">
        <v>1099</v>
      </c>
      <c r="B8" s="413">
        <v>81</v>
      </c>
      <c r="C8" s="413">
        <v>100</v>
      </c>
      <c r="D8" s="413">
        <f t="shared" si="0"/>
        <v>19</v>
      </c>
    </row>
    <row r="9" spans="1:4">
      <c r="A9" s="413" t="s">
        <v>1100</v>
      </c>
      <c r="B9" s="413">
        <v>92</v>
      </c>
      <c r="C9" s="413">
        <v>94</v>
      </c>
      <c r="D9" s="413">
        <f t="shared" si="0"/>
        <v>2</v>
      </c>
    </row>
    <row r="10" spans="1:4">
      <c r="A10" s="413" t="s">
        <v>1101</v>
      </c>
      <c r="B10" s="413">
        <v>100</v>
      </c>
      <c r="C10" s="413">
        <v>100</v>
      </c>
      <c r="D10" s="413">
        <f t="shared" si="0"/>
        <v>0</v>
      </c>
    </row>
    <row r="11" spans="1:4">
      <c r="A11" s="413" t="s">
        <v>1102</v>
      </c>
      <c r="B11" s="413">
        <v>92</v>
      </c>
      <c r="C11" s="413">
        <v>99</v>
      </c>
      <c r="D11" s="413">
        <f t="shared" si="0"/>
        <v>7</v>
      </c>
    </row>
    <row r="12" spans="1:4">
      <c r="A12" s="413" t="s">
        <v>1103</v>
      </c>
      <c r="B12" s="413">
        <v>54</v>
      </c>
      <c r="C12" s="413">
        <v>69</v>
      </c>
      <c r="D12" s="413">
        <f t="shared" si="0"/>
        <v>15</v>
      </c>
    </row>
    <row r="13" spans="1:4">
      <c r="A13" s="413" t="s">
        <v>1104</v>
      </c>
      <c r="B13" s="413">
        <v>91</v>
      </c>
      <c r="C13" s="413">
        <v>92</v>
      </c>
      <c r="D13" s="413">
        <f t="shared" si="0"/>
        <v>1</v>
      </c>
    </row>
    <row r="14" spans="1:4">
      <c r="A14" s="413" t="s">
        <v>1105</v>
      </c>
      <c r="B14" s="413">
        <v>80</v>
      </c>
      <c r="C14" s="413">
        <v>88</v>
      </c>
      <c r="D14" s="413">
        <f t="shared" si="0"/>
        <v>8</v>
      </c>
    </row>
    <row r="15" spans="1:4">
      <c r="A15" s="413" t="s">
        <v>1106</v>
      </c>
      <c r="B15" s="413">
        <v>45</v>
      </c>
      <c r="C15" s="413">
        <v>68</v>
      </c>
      <c r="D15" s="413">
        <f t="shared" si="0"/>
        <v>23</v>
      </c>
    </row>
    <row r="16" spans="1:4">
      <c r="A16" s="413" t="s">
        <v>1107</v>
      </c>
      <c r="B16" s="413">
        <v>71</v>
      </c>
      <c r="C16" s="413">
        <v>92</v>
      </c>
      <c r="D16" s="413">
        <f t="shared" si="0"/>
        <v>21</v>
      </c>
    </row>
    <row r="17" spans="1:5">
      <c r="A17" s="413" t="s">
        <v>1108</v>
      </c>
      <c r="B17" s="413">
        <v>94</v>
      </c>
      <c r="C17" s="413">
        <v>83</v>
      </c>
      <c r="D17" s="413">
        <f t="shared" si="0"/>
        <v>-11</v>
      </c>
    </row>
    <row r="19" spans="1:5" ht="15" thickBot="1"/>
    <row r="20" spans="1:5" ht="15" thickBot="1">
      <c r="B20" s="377" t="s">
        <v>1109</v>
      </c>
      <c r="D20" s="414"/>
      <c r="E20" s="412"/>
    </row>
    <row r="21" spans="1:5" ht="15" thickBot="1"/>
    <row r="22" spans="1:5" ht="15" thickBot="1">
      <c r="B22" s="377" t="s">
        <v>1110</v>
      </c>
      <c r="D22" s="414"/>
      <c r="E22" s="412"/>
    </row>
    <row r="24" spans="1:5" ht="15" thickBot="1"/>
    <row r="25" spans="1:5" ht="15" thickBot="1">
      <c r="B25" s="377" t="s">
        <v>1111</v>
      </c>
      <c r="E25" s="412"/>
    </row>
    <row r="26" spans="1:5" ht="15" thickBot="1"/>
    <row r="27" spans="1:5" ht="15" thickBot="1">
      <c r="B27" s="377" t="s">
        <v>1112</v>
      </c>
      <c r="E27" s="412"/>
    </row>
  </sheetData>
  <pageMargins left="0.7" right="0.7" top="0.75" bottom="0.75" header="0.3" footer="0.3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codeName="Sheet71"/>
  <dimension ref="A3:I29"/>
  <sheetViews>
    <sheetView showGridLines="0" workbookViewId="0"/>
  </sheetViews>
  <sheetFormatPr defaultRowHeight="14.4"/>
  <cols>
    <col min="1" max="4" width="16.109375" customWidth="1"/>
    <col min="8" max="8" width="16.88671875" customWidth="1"/>
    <col min="9" max="9" width="14.33203125" customWidth="1"/>
  </cols>
  <sheetData>
    <row r="3" spans="1:9">
      <c r="A3" s="374" t="s">
        <v>110</v>
      </c>
      <c r="B3" s="374" t="s">
        <v>1004</v>
      </c>
      <c r="C3" s="374" t="s">
        <v>409</v>
      </c>
      <c r="D3" s="374" t="s">
        <v>51</v>
      </c>
    </row>
    <row r="4" spans="1:9">
      <c r="A4" s="375" t="s">
        <v>918</v>
      </c>
      <c r="B4" s="375" t="s">
        <v>1005</v>
      </c>
      <c r="C4" s="375" t="s">
        <v>1006</v>
      </c>
      <c r="D4" s="375">
        <v>85</v>
      </c>
      <c r="H4" s="360" t="s">
        <v>1007</v>
      </c>
      <c r="I4" s="361"/>
    </row>
    <row r="5" spans="1:9">
      <c r="A5" s="375" t="s">
        <v>918</v>
      </c>
      <c r="B5" s="375" t="s">
        <v>1005</v>
      </c>
      <c r="C5" s="375" t="s">
        <v>1006</v>
      </c>
      <c r="D5" s="375">
        <v>675</v>
      </c>
      <c r="H5" s="360" t="s">
        <v>1008</v>
      </c>
      <c r="I5" s="361"/>
    </row>
    <row r="6" spans="1:9">
      <c r="A6" s="375" t="s">
        <v>918</v>
      </c>
      <c r="B6" s="375" t="s">
        <v>1009</v>
      </c>
      <c r="C6" s="375" t="s">
        <v>1006</v>
      </c>
      <c r="D6" s="375">
        <v>130</v>
      </c>
    </row>
    <row r="7" spans="1:9">
      <c r="A7" s="375" t="s">
        <v>918</v>
      </c>
      <c r="B7" s="375" t="s">
        <v>1010</v>
      </c>
      <c r="C7" s="375" t="s">
        <v>1006</v>
      </c>
      <c r="D7" s="375">
        <v>1350</v>
      </c>
    </row>
    <row r="8" spans="1:9">
      <c r="A8" s="375" t="s">
        <v>918</v>
      </c>
      <c r="B8" s="375" t="s">
        <v>1010</v>
      </c>
      <c r="C8" s="375" t="s">
        <v>1011</v>
      </c>
      <c r="D8" s="375">
        <v>685</v>
      </c>
    </row>
    <row r="9" spans="1:9">
      <c r="A9" s="375" t="s">
        <v>918</v>
      </c>
      <c r="B9" s="375" t="s">
        <v>1009</v>
      </c>
      <c r="C9" s="375" t="s">
        <v>1006</v>
      </c>
      <c r="D9" s="375">
        <v>1350</v>
      </c>
    </row>
    <row r="10" spans="1:9">
      <c r="A10" s="375" t="s">
        <v>918</v>
      </c>
      <c r="B10" s="375" t="s">
        <v>1010</v>
      </c>
      <c r="C10" s="375" t="s">
        <v>1006</v>
      </c>
      <c r="D10" s="375">
        <v>475</v>
      </c>
    </row>
    <row r="11" spans="1:9">
      <c r="A11" s="375" t="s">
        <v>918</v>
      </c>
      <c r="B11" s="375" t="s">
        <v>1009</v>
      </c>
      <c r="C11" s="375" t="s">
        <v>1006</v>
      </c>
      <c r="D11" s="375">
        <v>1205</v>
      </c>
    </row>
    <row r="12" spans="1:9">
      <c r="A12" s="375" t="s">
        <v>919</v>
      </c>
      <c r="B12" s="375" t="s">
        <v>1009</v>
      </c>
      <c r="C12" s="375" t="s">
        <v>1011</v>
      </c>
      <c r="D12" s="375">
        <v>250</v>
      </c>
    </row>
    <row r="13" spans="1:9">
      <c r="A13" s="375" t="s">
        <v>919</v>
      </c>
      <c r="B13" s="375" t="s">
        <v>1005</v>
      </c>
      <c r="C13" s="375" t="s">
        <v>1006</v>
      </c>
      <c r="D13" s="375">
        <v>495</v>
      </c>
    </row>
    <row r="14" spans="1:9">
      <c r="A14" s="375" t="s">
        <v>919</v>
      </c>
      <c r="B14" s="375" t="s">
        <v>1010</v>
      </c>
      <c r="C14" s="375" t="s">
        <v>1006</v>
      </c>
      <c r="D14" s="375">
        <v>210</v>
      </c>
    </row>
    <row r="15" spans="1:9">
      <c r="A15" s="375" t="s">
        <v>919</v>
      </c>
      <c r="B15" s="375" t="s">
        <v>1010</v>
      </c>
      <c r="C15" s="375" t="s">
        <v>1011</v>
      </c>
      <c r="D15" s="375">
        <v>1050</v>
      </c>
    </row>
    <row r="16" spans="1:9">
      <c r="A16" s="375" t="s">
        <v>919</v>
      </c>
      <c r="B16" s="375" t="s">
        <v>1005</v>
      </c>
      <c r="C16" s="375" t="s">
        <v>1006</v>
      </c>
      <c r="D16" s="375">
        <v>140</v>
      </c>
    </row>
    <row r="17" spans="1:4">
      <c r="A17" s="375" t="s">
        <v>919</v>
      </c>
      <c r="B17" s="375" t="s">
        <v>1009</v>
      </c>
      <c r="C17" s="375" t="s">
        <v>1006</v>
      </c>
      <c r="D17" s="375">
        <v>900</v>
      </c>
    </row>
    <row r="18" spans="1:4">
      <c r="A18" s="375" t="s">
        <v>919</v>
      </c>
      <c r="B18" s="375" t="s">
        <v>1009</v>
      </c>
      <c r="C18" s="375" t="s">
        <v>1006</v>
      </c>
      <c r="D18" s="375">
        <v>900</v>
      </c>
    </row>
    <row r="19" spans="1:4">
      <c r="A19" s="375" t="s">
        <v>919</v>
      </c>
      <c r="B19" s="375" t="s">
        <v>1010</v>
      </c>
      <c r="C19" s="375" t="s">
        <v>1006</v>
      </c>
      <c r="D19" s="375">
        <v>95</v>
      </c>
    </row>
    <row r="20" spans="1:4">
      <c r="A20" s="375" t="s">
        <v>919</v>
      </c>
      <c r="B20" s="375" t="s">
        <v>1010</v>
      </c>
      <c r="C20" s="375" t="s">
        <v>1006</v>
      </c>
      <c r="D20" s="375">
        <v>780</v>
      </c>
    </row>
    <row r="21" spans="1:4">
      <c r="A21" s="375" t="s">
        <v>920</v>
      </c>
      <c r="B21" s="375" t="s">
        <v>1009</v>
      </c>
      <c r="C21" s="375" t="s">
        <v>1006</v>
      </c>
      <c r="D21" s="375">
        <v>900</v>
      </c>
    </row>
    <row r="22" spans="1:4">
      <c r="A22" s="375" t="s">
        <v>920</v>
      </c>
      <c r="B22" s="375" t="s">
        <v>1005</v>
      </c>
      <c r="C22" s="375" t="s">
        <v>1011</v>
      </c>
      <c r="D22" s="375">
        <v>875</v>
      </c>
    </row>
    <row r="23" spans="1:4">
      <c r="A23" s="375" t="s">
        <v>920</v>
      </c>
      <c r="B23" s="375" t="s">
        <v>1009</v>
      </c>
      <c r="C23" s="375" t="s">
        <v>1006</v>
      </c>
      <c r="D23" s="375">
        <v>50</v>
      </c>
    </row>
    <row r="24" spans="1:4">
      <c r="A24" s="375" t="s">
        <v>920</v>
      </c>
      <c r="B24" s="375" t="s">
        <v>1009</v>
      </c>
      <c r="C24" s="375" t="s">
        <v>1006</v>
      </c>
      <c r="D24" s="375">
        <v>800</v>
      </c>
    </row>
    <row r="25" spans="1:4">
      <c r="A25" s="375" t="s">
        <v>920</v>
      </c>
      <c r="B25" s="375" t="s">
        <v>1010</v>
      </c>
      <c r="C25" s="375" t="s">
        <v>1011</v>
      </c>
      <c r="D25" s="375">
        <v>225</v>
      </c>
    </row>
    <row r="26" spans="1:4">
      <c r="A26" s="375" t="s">
        <v>920</v>
      </c>
      <c r="B26" s="375" t="s">
        <v>1010</v>
      </c>
      <c r="C26" s="375" t="s">
        <v>1006</v>
      </c>
      <c r="D26" s="375">
        <v>175</v>
      </c>
    </row>
    <row r="27" spans="1:4">
      <c r="A27" s="375" t="s">
        <v>920</v>
      </c>
      <c r="B27" s="375" t="s">
        <v>1009</v>
      </c>
      <c r="C27" s="375" t="s">
        <v>1011</v>
      </c>
      <c r="D27" s="375">
        <v>400</v>
      </c>
    </row>
    <row r="28" spans="1:4">
      <c r="A28" s="375" t="s">
        <v>920</v>
      </c>
      <c r="B28" s="375" t="s">
        <v>1005</v>
      </c>
      <c r="C28" s="375" t="s">
        <v>1006</v>
      </c>
      <c r="D28" s="375">
        <v>840</v>
      </c>
    </row>
    <row r="29" spans="1:4">
      <c r="A29" s="375" t="s">
        <v>920</v>
      </c>
      <c r="B29" s="375" t="s">
        <v>1010</v>
      </c>
      <c r="C29" s="375" t="s">
        <v>1006</v>
      </c>
      <c r="D29" s="375">
        <v>132</v>
      </c>
    </row>
  </sheetData>
  <pageMargins left="0.7" right="0.7" top="0.75" bottom="0.75" header="0.3" footer="0.3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 codeName="Sheet127"/>
  <dimension ref="A1"/>
  <sheetViews>
    <sheetView showGridLines="0" workbookViewId="0"/>
  </sheetViews>
  <sheetFormatPr defaultRowHeight="14.4"/>
  <sheetData/>
  <pageMargins left="0.7" right="0.7" top="0.75" bottom="0.75" header="0.3" footer="0.3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codeName="Sheet128"/>
  <dimension ref="A3:D12"/>
  <sheetViews>
    <sheetView showGridLines="0" workbookViewId="0"/>
  </sheetViews>
  <sheetFormatPr defaultColWidth="9.109375" defaultRowHeight="14.4"/>
  <cols>
    <col min="1" max="1" width="15" style="377" customWidth="1"/>
    <col min="2" max="4" width="9.33203125" style="377" customWidth="1"/>
    <col min="5" max="16384" width="9.109375" style="377"/>
  </cols>
  <sheetData>
    <row r="3" spans="1:4">
      <c r="A3" s="376" t="s">
        <v>1012</v>
      </c>
      <c r="B3" s="376" t="s">
        <v>3</v>
      </c>
      <c r="C3" s="376" t="s">
        <v>4</v>
      </c>
      <c r="D3" s="376" t="s">
        <v>5</v>
      </c>
    </row>
    <row r="4" spans="1:4">
      <c r="A4" s="377" t="s">
        <v>1013</v>
      </c>
      <c r="B4" s="378">
        <v>1000</v>
      </c>
      <c r="C4" s="378">
        <v>1094</v>
      </c>
      <c r="D4" s="378">
        <v>1202</v>
      </c>
    </row>
    <row r="5" spans="1:4">
      <c r="A5" s="377" t="s">
        <v>1014</v>
      </c>
      <c r="B5" s="378">
        <v>1188</v>
      </c>
      <c r="C5" s="378">
        <v>1324</v>
      </c>
      <c r="D5" s="378">
        <v>1236</v>
      </c>
    </row>
    <row r="6" spans="1:4">
      <c r="A6" s="377" t="s">
        <v>1015</v>
      </c>
      <c r="B6" s="378">
        <v>1212</v>
      </c>
      <c r="C6" s="378">
        <v>1002</v>
      </c>
      <c r="D6" s="378">
        <v>1018</v>
      </c>
    </row>
    <row r="7" spans="1:4">
      <c r="A7" s="377" t="s">
        <v>1016</v>
      </c>
      <c r="B7" s="378">
        <v>1173</v>
      </c>
      <c r="C7" s="378">
        <v>1116</v>
      </c>
      <c r="D7" s="378">
        <v>1110</v>
      </c>
    </row>
    <row r="8" spans="1:4">
      <c r="A8" s="377" t="s">
        <v>1017</v>
      </c>
      <c r="B8" s="378">
        <v>1298</v>
      </c>
      <c r="C8" s="378">
        <v>1218</v>
      </c>
      <c r="D8" s="378">
        <v>1467</v>
      </c>
    </row>
    <row r="9" spans="1:4">
      <c r="A9" s="377" t="s">
        <v>1018</v>
      </c>
      <c r="B9" s="378">
        <v>1217</v>
      </c>
      <c r="C9" s="378">
        <v>1346</v>
      </c>
      <c r="D9" s="378">
        <v>1006</v>
      </c>
    </row>
    <row r="10" spans="1:4">
      <c r="A10" s="377" t="s">
        <v>1019</v>
      </c>
      <c r="B10" s="378">
        <v>1285</v>
      </c>
      <c r="C10" s="378">
        <v>1054</v>
      </c>
      <c r="D10" s="378">
        <v>1298</v>
      </c>
    </row>
    <row r="11" spans="1:4">
      <c r="A11" s="377" t="s">
        <v>1020</v>
      </c>
      <c r="B11" s="378">
        <v>1192</v>
      </c>
      <c r="C11" s="378">
        <v>1408</v>
      </c>
      <c r="D11" s="378">
        <v>1010</v>
      </c>
    </row>
    <row r="12" spans="1:4">
      <c r="A12" s="377" t="s">
        <v>1021</v>
      </c>
      <c r="B12" s="378">
        <v>1202</v>
      </c>
      <c r="C12" s="378">
        <v>1544</v>
      </c>
      <c r="D12" s="378">
        <v>1732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 codeName="Sheet48"/>
  <dimension ref="A3:F14"/>
  <sheetViews>
    <sheetView showGridLines="0" workbookViewId="0"/>
  </sheetViews>
  <sheetFormatPr defaultColWidth="9.109375" defaultRowHeight="14.4"/>
  <cols>
    <col min="1" max="1" width="15" style="377" customWidth="1"/>
    <col min="2" max="4" width="9.33203125" style="377" customWidth="1"/>
    <col min="5" max="5" width="9.109375" style="377"/>
    <col min="6" max="6" width="9.33203125" style="377" bestFit="1" customWidth="1"/>
    <col min="7" max="16384" width="9.109375" style="377"/>
  </cols>
  <sheetData>
    <row r="3" spans="1:6">
      <c r="A3" s="379" t="s">
        <v>1012</v>
      </c>
      <c r="B3" s="379" t="s">
        <v>3</v>
      </c>
      <c r="C3" s="379" t="s">
        <v>4</v>
      </c>
      <c r="D3" s="379" t="s">
        <v>5</v>
      </c>
    </row>
    <row r="4" spans="1:6">
      <c r="A4" s="377" t="s">
        <v>1022</v>
      </c>
      <c r="B4" s="378">
        <v>5344</v>
      </c>
      <c r="C4" s="378">
        <v>5211</v>
      </c>
      <c r="D4" s="378">
        <v>5526</v>
      </c>
      <c r="F4" s="378"/>
    </row>
    <row r="5" spans="1:6">
      <c r="A5" s="377" t="s">
        <v>1013</v>
      </c>
      <c r="B5" s="378">
        <v>5000</v>
      </c>
      <c r="C5" s="378">
        <v>5600</v>
      </c>
      <c r="D5" s="378">
        <v>5451</v>
      </c>
    </row>
    <row r="6" spans="1:6">
      <c r="A6" s="377" t="s">
        <v>1015</v>
      </c>
      <c r="B6" s="378">
        <v>5436</v>
      </c>
      <c r="C6" s="378">
        <v>5350</v>
      </c>
      <c r="D6" s="378">
        <v>5210</v>
      </c>
    </row>
    <row r="7" spans="1:6">
      <c r="A7" s="377" t="s">
        <v>1023</v>
      </c>
      <c r="B7" s="378">
        <v>5336</v>
      </c>
      <c r="C7" s="378">
        <v>5358</v>
      </c>
      <c r="D7" s="378">
        <v>5653</v>
      </c>
    </row>
    <row r="8" spans="1:6">
      <c r="A8" s="377" t="s">
        <v>1024</v>
      </c>
      <c r="B8" s="378">
        <v>5278</v>
      </c>
      <c r="C8" s="378">
        <v>5676</v>
      </c>
      <c r="D8" s="378">
        <v>5257</v>
      </c>
    </row>
    <row r="9" spans="1:6">
      <c r="A9" s="377" t="s">
        <v>1018</v>
      </c>
      <c r="B9" s="378">
        <v>5497</v>
      </c>
      <c r="C9" s="378">
        <v>5266</v>
      </c>
      <c r="D9" s="378">
        <v>5611</v>
      </c>
    </row>
    <row r="10" spans="1:6">
      <c r="A10" s="377" t="s">
        <v>1025</v>
      </c>
      <c r="B10" s="378">
        <v>5626</v>
      </c>
      <c r="C10" s="378">
        <v>5517</v>
      </c>
      <c r="D10" s="378">
        <v>5564</v>
      </c>
    </row>
    <row r="11" spans="1:6">
      <c r="A11" s="377" t="s">
        <v>1026</v>
      </c>
      <c r="B11" s="378">
        <v>5497</v>
      </c>
      <c r="C11" s="378">
        <v>5239</v>
      </c>
      <c r="D11" s="378">
        <v>5348</v>
      </c>
    </row>
    <row r="12" spans="1:6">
      <c r="A12" s="377" t="s">
        <v>1027</v>
      </c>
      <c r="B12" s="378">
        <v>5374</v>
      </c>
      <c r="C12" s="378">
        <v>5337</v>
      </c>
      <c r="D12" s="378">
        <v>5443</v>
      </c>
    </row>
    <row r="13" spans="1:6">
      <c r="A13" s="377" t="s">
        <v>1028</v>
      </c>
      <c r="B13" s="378">
        <v>5597</v>
      </c>
      <c r="C13" s="378">
        <v>5369</v>
      </c>
      <c r="D13" s="378">
        <v>5328</v>
      </c>
    </row>
    <row r="14" spans="1:6">
      <c r="A14" s="377" t="s">
        <v>1021</v>
      </c>
      <c r="B14" s="378">
        <v>5552</v>
      </c>
      <c r="C14" s="378">
        <v>5311</v>
      </c>
      <c r="D14" s="378">
        <v>5668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 codeName="Sheet49"/>
  <dimension ref="A3:G13"/>
  <sheetViews>
    <sheetView showGridLines="0" workbookViewId="0"/>
  </sheetViews>
  <sheetFormatPr defaultColWidth="9.109375" defaultRowHeight="14.4"/>
  <cols>
    <col min="1" max="1" width="15" style="377" customWidth="1"/>
    <col min="2" max="4" width="9.33203125" style="377" customWidth="1"/>
    <col min="5" max="6" width="9.109375" style="377"/>
    <col min="7" max="7" width="9.33203125" style="377" bestFit="1" customWidth="1"/>
    <col min="8" max="16384" width="9.109375" style="377"/>
  </cols>
  <sheetData>
    <row r="3" spans="1:7">
      <c r="A3" s="380" t="s">
        <v>1012</v>
      </c>
      <c r="B3" s="380" t="s">
        <v>5</v>
      </c>
      <c r="C3" s="380" t="s">
        <v>4</v>
      </c>
      <c r="D3" s="380" t="s">
        <v>3</v>
      </c>
    </row>
    <row r="4" spans="1:7">
      <c r="A4" s="377" t="s">
        <v>1029</v>
      </c>
      <c r="B4" s="378">
        <v>3301</v>
      </c>
      <c r="C4" s="378">
        <v>3478</v>
      </c>
      <c r="D4" s="378">
        <v>3453</v>
      </c>
    </row>
    <row r="5" spans="1:7">
      <c r="A5" s="377" t="s">
        <v>1013</v>
      </c>
      <c r="B5" s="378">
        <v>3224</v>
      </c>
      <c r="C5" s="378">
        <v>3246</v>
      </c>
      <c r="D5" s="378">
        <v>3000</v>
      </c>
    </row>
    <row r="6" spans="1:7">
      <c r="A6" s="377" t="s">
        <v>1030</v>
      </c>
      <c r="B6" s="378">
        <v>3299</v>
      </c>
      <c r="C6" s="378">
        <v>3221</v>
      </c>
      <c r="D6" s="378">
        <v>3039</v>
      </c>
    </row>
    <row r="7" spans="1:7">
      <c r="A7" s="377" t="s">
        <v>1031</v>
      </c>
      <c r="B7" s="378">
        <v>3263</v>
      </c>
      <c r="C7" s="378">
        <v>3255</v>
      </c>
      <c r="D7" s="378">
        <v>3282</v>
      </c>
    </row>
    <row r="8" spans="1:7">
      <c r="A8" s="377" t="s">
        <v>1032</v>
      </c>
      <c r="B8" s="378">
        <v>3023</v>
      </c>
      <c r="C8" s="378">
        <v>3217</v>
      </c>
      <c r="D8" s="378">
        <v>3218</v>
      </c>
    </row>
    <row r="9" spans="1:7">
      <c r="A9" s="377" t="s">
        <v>1033</v>
      </c>
      <c r="B9" s="378">
        <v>3011</v>
      </c>
      <c r="C9" s="378">
        <v>3024</v>
      </c>
      <c r="D9" s="378">
        <v>3177</v>
      </c>
    </row>
    <row r="10" spans="1:7">
      <c r="A10" s="377" t="s">
        <v>1028</v>
      </c>
      <c r="B10" s="378">
        <v>3209</v>
      </c>
      <c r="C10" s="378">
        <v>3482</v>
      </c>
      <c r="D10" s="378">
        <v>3348</v>
      </c>
    </row>
    <row r="11" spans="1:7">
      <c r="A11" s="377" t="s">
        <v>1034</v>
      </c>
      <c r="B11" s="378">
        <v>3447</v>
      </c>
      <c r="C11" s="378">
        <v>3252</v>
      </c>
      <c r="D11" s="378">
        <v>3327</v>
      </c>
    </row>
    <row r="12" spans="1:7">
      <c r="A12" s="377" t="s">
        <v>1035</v>
      </c>
      <c r="B12" s="378">
        <v>3074</v>
      </c>
      <c r="C12" s="378">
        <v>3026</v>
      </c>
      <c r="D12" s="378">
        <v>3426</v>
      </c>
    </row>
    <row r="13" spans="1:7">
      <c r="A13" s="377" t="s">
        <v>1021</v>
      </c>
      <c r="B13" s="378">
        <v>3489</v>
      </c>
      <c r="C13" s="378">
        <v>3087</v>
      </c>
      <c r="D13" s="378">
        <v>3205</v>
      </c>
      <c r="G13" s="378"/>
    </row>
  </sheetData>
  <dataConsolidate/>
  <pageMargins left="0.75" right="0.75" top="1" bottom="1" header="0.5" footer="0.5"/>
  <pageSetup orientation="portrait" r:id="rId1"/>
  <headerFooter alignWithMargins="0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 codeName="Sheet50"/>
  <dimension ref="A3:D15"/>
  <sheetViews>
    <sheetView showGridLines="0" workbookViewId="0"/>
  </sheetViews>
  <sheetFormatPr defaultColWidth="9.109375" defaultRowHeight="14.4"/>
  <cols>
    <col min="1" max="1" width="2.109375" style="377" customWidth="1"/>
    <col min="2" max="2" width="24" style="377" customWidth="1"/>
    <col min="3" max="3" width="13.88671875" style="377" customWidth="1"/>
    <col min="4" max="4" width="6.88671875" style="377" customWidth="1"/>
    <col min="5" max="16384" width="9.109375" style="377"/>
  </cols>
  <sheetData>
    <row r="3" spans="1:4" ht="21">
      <c r="A3" s="381"/>
      <c r="B3" s="853" t="s">
        <v>1036</v>
      </c>
      <c r="C3" s="853"/>
      <c r="D3" s="381"/>
    </row>
    <row r="4" spans="1:4">
      <c r="A4" s="381"/>
      <c r="B4" s="381"/>
      <c r="C4" s="381"/>
      <c r="D4" s="381"/>
    </row>
    <row r="5" spans="1:4">
      <c r="B5" s="854" t="s">
        <v>1037</v>
      </c>
      <c r="C5" s="854"/>
    </row>
    <row r="6" spans="1:4">
      <c r="B6" s="382" t="s">
        <v>1038</v>
      </c>
      <c r="C6" s="383">
        <v>325000</v>
      </c>
    </row>
    <row r="7" spans="1:4">
      <c r="B7" s="382" t="s">
        <v>1039</v>
      </c>
      <c r="C7" s="384">
        <v>0.1</v>
      </c>
    </row>
    <row r="8" spans="1:4">
      <c r="B8" s="382" t="s">
        <v>1040</v>
      </c>
      <c r="C8" s="382">
        <v>360</v>
      </c>
    </row>
    <row r="9" spans="1:4">
      <c r="B9" s="382" t="s">
        <v>1041</v>
      </c>
      <c r="C9" s="385">
        <v>6.5000000000000002E-2</v>
      </c>
    </row>
    <row r="11" spans="1:4">
      <c r="B11" s="854" t="s">
        <v>1042</v>
      </c>
      <c r="C11" s="854"/>
    </row>
    <row r="12" spans="1:4">
      <c r="B12" s="382" t="s">
        <v>1043</v>
      </c>
      <c r="C12" s="383">
        <f>C6*(1-C7)</f>
        <v>292500</v>
      </c>
      <c r="D12" s="386"/>
    </row>
    <row r="13" spans="1:4">
      <c r="B13" s="382" t="s">
        <v>1044</v>
      </c>
      <c r="C13" s="383">
        <f>PMT(C9/12,C8,-C6)</f>
        <v>2054.2210763521321</v>
      </c>
      <c r="D13" s="386"/>
    </row>
    <row r="14" spans="1:4">
      <c r="A14" s="381"/>
      <c r="B14" s="382" t="s">
        <v>1045</v>
      </c>
      <c r="C14" s="383">
        <f>C13*C8</f>
        <v>739519.58748676756</v>
      </c>
      <c r="D14" s="387"/>
    </row>
    <row r="15" spans="1:4">
      <c r="A15" s="381"/>
      <c r="B15" s="388" t="s">
        <v>1046</v>
      </c>
      <c r="C15" s="383">
        <f>C14-C12</f>
        <v>447019.58748676756</v>
      </c>
      <c r="D15" s="389"/>
    </row>
  </sheetData>
  <mergeCells count="3">
    <mergeCell ref="B3:C3"/>
    <mergeCell ref="B5:C5"/>
    <mergeCell ref="B11:C11"/>
  </mergeCells>
  <pageMargins left="0.75" right="0.75" top="1" bottom="1" header="0.5" footer="0.5"/>
  <headerFooter alignWithMargins="0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 codeName="Sheet77"/>
  <dimension ref="B3:H23"/>
  <sheetViews>
    <sheetView showGridLines="0" zoomScale="110" zoomScaleNormal="110" workbookViewId="0"/>
  </sheetViews>
  <sheetFormatPr defaultColWidth="9.109375" defaultRowHeight="15" customHeight="1"/>
  <cols>
    <col min="1" max="1" width="4.44140625" style="325" customWidth="1"/>
    <col min="2" max="2" width="25.88671875" style="324" customWidth="1"/>
    <col min="3" max="3" width="12" style="324" customWidth="1"/>
    <col min="4" max="4" width="11.5546875" style="325" customWidth="1"/>
    <col min="5" max="16384" width="9.109375" style="325"/>
  </cols>
  <sheetData>
    <row r="3" spans="2:8" s="1" customFormat="1" ht="38.25" customHeight="1" thickBot="1">
      <c r="B3" s="2" t="s">
        <v>864</v>
      </c>
      <c r="C3" s="3"/>
      <c r="D3" s="3"/>
      <c r="E3" s="3"/>
    </row>
    <row r="4" spans="2:8" s="1" customFormat="1" ht="17.25" customHeight="1">
      <c r="B4" s="320"/>
      <c r="C4" s="321"/>
      <c r="D4" s="321"/>
      <c r="E4" s="321"/>
      <c r="H4" s="321"/>
    </row>
    <row r="5" spans="2:8" s="26" customFormat="1" ht="21" customHeight="1">
      <c r="D5" s="27"/>
      <c r="G5" s="1"/>
    </row>
    <row r="6" spans="2:8" ht="15" customHeight="1">
      <c r="B6" s="322"/>
      <c r="C6" s="323" t="s">
        <v>865</v>
      </c>
      <c r="D6" s="324"/>
    </row>
    <row r="7" spans="2:8" ht="15" customHeight="1">
      <c r="B7" s="326" t="s">
        <v>118</v>
      </c>
      <c r="C7" s="327"/>
      <c r="D7" s="324"/>
    </row>
    <row r="8" spans="2:8" ht="15" customHeight="1">
      <c r="B8" s="326" t="s">
        <v>866</v>
      </c>
      <c r="C8" s="328">
        <v>2.4E-2</v>
      </c>
      <c r="D8" s="324"/>
      <c r="E8" s="329" t="s">
        <v>867</v>
      </c>
    </row>
    <row r="9" spans="2:8" ht="15" customHeight="1">
      <c r="B9" s="326" t="s">
        <v>868</v>
      </c>
      <c r="C9" s="330">
        <f>C7*C8</f>
        <v>0</v>
      </c>
      <c r="D9" s="324"/>
    </row>
    <row r="12" spans="2:8" ht="15" customHeight="1">
      <c r="B12" s="855" t="s">
        <v>869</v>
      </c>
      <c r="C12" s="855"/>
      <c r="D12" s="855"/>
    </row>
    <row r="13" spans="2:8" ht="15" customHeight="1">
      <c r="B13" s="331" t="s">
        <v>17</v>
      </c>
      <c r="C13" s="332"/>
      <c r="D13" s="332"/>
    </row>
    <row r="14" spans="2:8" ht="15" customHeight="1">
      <c r="B14" s="333" t="s">
        <v>272</v>
      </c>
      <c r="C14" s="332"/>
      <c r="D14" s="332">
        <v>1000000</v>
      </c>
    </row>
    <row r="15" spans="2:8" ht="15" customHeight="1">
      <c r="B15" s="331" t="s">
        <v>870</v>
      </c>
      <c r="C15" s="332"/>
      <c r="D15" s="332"/>
    </row>
    <row r="16" spans="2:8" ht="15" customHeight="1">
      <c r="B16" s="334" t="s">
        <v>871</v>
      </c>
      <c r="C16" s="332">
        <v>220000</v>
      </c>
      <c r="D16" s="335"/>
      <c r="F16" s="329" t="s">
        <v>872</v>
      </c>
    </row>
    <row r="17" spans="2:5" ht="15" customHeight="1">
      <c r="B17" s="334" t="s">
        <v>873</v>
      </c>
      <c r="C17" s="332">
        <v>110000</v>
      </c>
      <c r="D17" s="335"/>
      <c r="E17" s="336"/>
    </row>
    <row r="18" spans="2:5" ht="15" customHeight="1">
      <c r="B18" s="334" t="s">
        <v>874</v>
      </c>
      <c r="C18" s="332">
        <v>115000</v>
      </c>
      <c r="D18" s="335"/>
      <c r="E18" s="336"/>
    </row>
    <row r="19" spans="2:5" ht="15" customHeight="1">
      <c r="B19" s="334" t="s">
        <v>40</v>
      </c>
      <c r="C19" s="332">
        <v>60000</v>
      </c>
      <c r="D19" s="335"/>
      <c r="E19" s="336"/>
    </row>
    <row r="20" spans="2:5" ht="15" customHeight="1">
      <c r="B20" s="337" t="s">
        <v>875</v>
      </c>
      <c r="C20" s="332"/>
      <c r="D20" s="332">
        <f>SUM(C16:C19)</f>
        <v>505000</v>
      </c>
    </row>
    <row r="21" spans="2:5" ht="15" customHeight="1">
      <c r="B21" s="331" t="s">
        <v>876</v>
      </c>
      <c r="C21" s="338"/>
      <c r="D21" s="338">
        <f>D14-D20</f>
        <v>495000</v>
      </c>
    </row>
    <row r="22" spans="2:5" ht="15" customHeight="1">
      <c r="B22" s="339" t="s">
        <v>877</v>
      </c>
      <c r="C22" s="332"/>
      <c r="D22" s="332">
        <f>IF(D21&gt;0,D21*30%,0)</f>
        <v>148500</v>
      </c>
    </row>
    <row r="23" spans="2:5" ht="15" customHeight="1">
      <c r="B23" s="331" t="s">
        <v>878</v>
      </c>
      <c r="C23" s="332"/>
      <c r="D23" s="338">
        <f>D21-D22</f>
        <v>346500</v>
      </c>
    </row>
  </sheetData>
  <mergeCells count="1">
    <mergeCell ref="B12:D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7">
    <pageSetUpPr autoPageBreaks="0" fitToPage="1"/>
  </sheetPr>
  <dimension ref="B2:H14"/>
  <sheetViews>
    <sheetView showGridLines="0" zoomScale="120" zoomScaleNormal="120" workbookViewId="0">
      <selection activeCell="F3" sqref="F3"/>
    </sheetView>
  </sheetViews>
  <sheetFormatPr defaultColWidth="9.109375" defaultRowHeight="21" customHeight="1"/>
  <cols>
    <col min="1" max="1" width="4.44140625" style="26" customWidth="1"/>
    <col min="2" max="2" width="2.5546875" style="26" customWidth="1"/>
    <col min="3" max="3" width="14.33203125" style="26" customWidth="1"/>
    <col min="4" max="4" width="15.109375" style="27" customWidth="1"/>
    <col min="5" max="8" width="15.109375" style="26" customWidth="1"/>
    <col min="9" max="9" width="13.109375" style="26" customWidth="1"/>
    <col min="10" max="10" width="13.44140625" style="26" customWidth="1"/>
    <col min="11" max="11" width="15.5546875" style="26" customWidth="1"/>
    <col min="12" max="12" width="14.5546875" style="26" customWidth="1"/>
    <col min="13" max="13" width="11.88671875" style="26" customWidth="1"/>
    <col min="14" max="16384" width="9.109375" style="26"/>
  </cols>
  <sheetData>
    <row r="2" spans="2:8" s="1" customFormat="1" ht="8.25" customHeight="1"/>
    <row r="3" spans="2:8" s="1" customFormat="1" ht="38.25" customHeight="1" thickBot="1">
      <c r="B3" s="2" t="s">
        <v>37</v>
      </c>
      <c r="C3" s="3"/>
      <c r="D3" s="3"/>
      <c r="E3" s="3"/>
    </row>
    <row r="4" spans="2:8" s="1" customFormat="1" ht="17.25" customHeight="1">
      <c r="B4" s="25"/>
      <c r="C4"/>
      <c r="D4"/>
      <c r="E4"/>
      <c r="H4"/>
    </row>
    <row r="5" spans="2:8" ht="21" customHeight="1">
      <c r="G5" s="1"/>
    </row>
    <row r="6" spans="2:8" customFormat="1" ht="35.25" customHeight="1">
      <c r="C6" s="28" t="s">
        <v>58</v>
      </c>
    </row>
    <row r="7" spans="2:8" ht="21" customHeight="1">
      <c r="C7" s="37" t="s">
        <v>59</v>
      </c>
      <c r="D7" s="37" t="s">
        <v>60</v>
      </c>
      <c r="E7" s="37" t="s">
        <v>61</v>
      </c>
    </row>
    <row r="8" spans="2:8" ht="21" customHeight="1">
      <c r="C8" s="29" t="s">
        <v>62</v>
      </c>
      <c r="D8" s="36" t="s">
        <v>63</v>
      </c>
      <c r="E8" s="30" t="str">
        <f>IF(D8="M","Mr."&amp;C8,"Ms."&amp;C8)</f>
        <v>Mr.Paul</v>
      </c>
      <c r="F8" s="26" t="str">
        <f>IF(D8="M","Mr."&amp;C8,"Ms."&amp;C8)</f>
        <v>Mr.Paul</v>
      </c>
    </row>
    <row r="9" spans="2:8" ht="21" customHeight="1">
      <c r="C9" s="29" t="s">
        <v>47</v>
      </c>
      <c r="D9" s="36" t="s">
        <v>63</v>
      </c>
      <c r="E9" s="30" t="str">
        <f t="shared" ref="E9:E14" si="0">IF(D9="M","Mr."&amp;C9,"Ms."&amp;C9)</f>
        <v>Mr.Bob</v>
      </c>
      <c r="F9" s="26" t="str">
        <f t="shared" ref="F9:F14" si="1">IF(D9="M","Mr."&amp;C9,"Ms."&amp;C9)</f>
        <v>Mr.Bob</v>
      </c>
    </row>
    <row r="10" spans="2:8" ht="21" customHeight="1">
      <c r="C10" s="29" t="s">
        <v>64</v>
      </c>
      <c r="D10" s="36" t="s">
        <v>65</v>
      </c>
      <c r="E10" s="30" t="str">
        <f t="shared" si="0"/>
        <v>Ms.Jane</v>
      </c>
      <c r="F10" s="26" t="str">
        <f t="shared" si="1"/>
        <v>Ms.Jane</v>
      </c>
    </row>
    <row r="11" spans="2:8" ht="21" customHeight="1">
      <c r="C11" s="29" t="s">
        <v>66</v>
      </c>
      <c r="D11" s="36" t="s">
        <v>65</v>
      </c>
      <c r="E11" s="30" t="str">
        <f t="shared" si="0"/>
        <v>Ms.Maria</v>
      </c>
      <c r="F11" s="26" t="str">
        <f t="shared" si="1"/>
        <v>Ms.Maria</v>
      </c>
    </row>
    <row r="12" spans="2:8" ht="21" customHeight="1">
      <c r="C12" s="29" t="s">
        <v>44</v>
      </c>
      <c r="D12" s="36" t="s">
        <v>63</v>
      </c>
      <c r="E12" s="30" t="str">
        <f t="shared" si="0"/>
        <v>Mr.Sue</v>
      </c>
      <c r="F12" s="26" t="str">
        <f t="shared" si="1"/>
        <v>Mr.Sue</v>
      </c>
    </row>
    <row r="13" spans="2:8" ht="21" customHeight="1">
      <c r="C13" s="29" t="s">
        <v>67</v>
      </c>
      <c r="D13" s="36" t="s">
        <v>65</v>
      </c>
      <c r="E13" s="30" t="str">
        <f t="shared" si="0"/>
        <v>Ms.Kate</v>
      </c>
      <c r="F13" s="26" t="str">
        <f t="shared" si="1"/>
        <v>Ms.Kate</v>
      </c>
    </row>
    <row r="14" spans="2:8" ht="21" customHeight="1">
      <c r="C14" s="29" t="s">
        <v>68</v>
      </c>
      <c r="D14" s="36" t="s">
        <v>63</v>
      </c>
      <c r="E14" s="30" t="str">
        <f t="shared" si="0"/>
        <v>Mr.Mark</v>
      </c>
      <c r="F14" s="26" t="str">
        <f t="shared" si="1"/>
        <v>Mr.Mark</v>
      </c>
    </row>
  </sheetData>
  <conditionalFormatting sqref="C9:C14">
    <cfRule type="expression" dxfId="60" priority="2">
      <formula>MOD(ROW(),2)=0</formula>
    </cfRule>
  </conditionalFormatting>
  <conditionalFormatting sqref="C8:E8 D9:E14">
    <cfRule type="expression" dxfId="59" priority="1">
      <formula>MOD(ROW(),2)=0</formula>
    </cfRule>
  </conditionalFormatting>
  <printOptions horizontalCentered="1"/>
  <pageMargins left="0.4" right="0.4" top="0.4" bottom="0.4" header="0.3" footer="0.3"/>
  <pageSetup scale="83" fitToHeight="0" orientation="landscape" r:id="rId1"/>
  <headerFooter differentFirst="1" alignWithMargins="0">
    <oddFooter>Page &amp;P of &amp;N</oddFooter>
  </headerFooter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 codeName="Sheet51"/>
  <dimension ref="A3:I15"/>
  <sheetViews>
    <sheetView showGridLines="0" workbookViewId="0"/>
  </sheetViews>
  <sheetFormatPr defaultColWidth="9.109375" defaultRowHeight="14.4"/>
  <cols>
    <col min="1" max="1" width="2.109375" style="377" customWidth="1"/>
    <col min="2" max="2" width="21.44140625" style="377" customWidth="1"/>
    <col min="3" max="3" width="13.88671875" style="377" customWidth="1"/>
    <col min="4" max="4" width="8.33203125" style="377" customWidth="1"/>
    <col min="5" max="5" width="6.6640625" style="377" customWidth="1"/>
    <col min="6" max="9" width="11.88671875" style="377" customWidth="1"/>
    <col min="10" max="16384" width="9.109375" style="377"/>
  </cols>
  <sheetData>
    <row r="3" spans="1:9" ht="21">
      <c r="A3" s="381"/>
      <c r="B3" s="853" t="s">
        <v>1036</v>
      </c>
      <c r="C3" s="853"/>
      <c r="D3" s="381"/>
    </row>
    <row r="4" spans="1:9">
      <c r="A4" s="381"/>
      <c r="B4" s="381"/>
      <c r="C4" s="381"/>
      <c r="D4" s="381"/>
      <c r="F4" s="390" t="s">
        <v>1047</v>
      </c>
      <c r="G4" s="390" t="s">
        <v>1048</v>
      </c>
      <c r="H4" s="390" t="s">
        <v>1049</v>
      </c>
      <c r="I4" s="390" t="s">
        <v>1050</v>
      </c>
    </row>
    <row r="5" spans="1:9">
      <c r="B5" s="854" t="s">
        <v>1037</v>
      </c>
      <c r="C5" s="854"/>
      <c r="E5" s="382"/>
      <c r="F5" s="391">
        <f>C12</f>
        <v>293310</v>
      </c>
      <c r="G5" s="391">
        <f>C13</f>
        <v>2059.909688563569</v>
      </c>
      <c r="H5" s="391">
        <f>C14</f>
        <v>741567.4878828848</v>
      </c>
      <c r="I5" s="391">
        <f>C15</f>
        <v>448257.4878828848</v>
      </c>
    </row>
    <row r="6" spans="1:9">
      <c r="B6" s="382" t="s">
        <v>1038</v>
      </c>
      <c r="C6" s="383">
        <v>325900</v>
      </c>
      <c r="D6" s="856" t="s">
        <v>1051</v>
      </c>
      <c r="E6" s="392">
        <v>0.06</v>
      </c>
      <c r="F6" s="393"/>
      <c r="G6" s="393"/>
      <c r="H6" s="393"/>
      <c r="I6" s="393"/>
    </row>
    <row r="7" spans="1:9">
      <c r="B7" s="382" t="s">
        <v>1039</v>
      </c>
      <c r="C7" s="384">
        <v>0.1</v>
      </c>
      <c r="D7" s="856"/>
      <c r="E7" s="392">
        <f>E6+0.25%</f>
        <v>6.25E-2</v>
      </c>
      <c r="F7" s="393"/>
      <c r="G7" s="393"/>
      <c r="H7" s="393"/>
      <c r="I7" s="393"/>
    </row>
    <row r="8" spans="1:9">
      <c r="B8" s="382" t="s">
        <v>1052</v>
      </c>
      <c r="C8" s="382">
        <v>360</v>
      </c>
      <c r="D8" s="856"/>
      <c r="E8" s="392">
        <f t="shared" ref="E8:E14" si="0">E7+0.25%</f>
        <v>6.5000000000000002E-2</v>
      </c>
      <c r="F8" s="393"/>
      <c r="G8" s="393"/>
      <c r="H8" s="393"/>
      <c r="I8" s="393"/>
    </row>
    <row r="9" spans="1:9">
      <c r="B9" s="382" t="s">
        <v>1053</v>
      </c>
      <c r="C9" s="385">
        <v>6.5000000000000002E-2</v>
      </c>
      <c r="D9" s="856"/>
      <c r="E9" s="392">
        <f t="shared" si="0"/>
        <v>6.7500000000000004E-2</v>
      </c>
      <c r="F9" s="393"/>
      <c r="G9" s="393"/>
      <c r="H9" s="393"/>
      <c r="I9" s="393"/>
    </row>
    <row r="10" spans="1:9">
      <c r="D10" s="856"/>
      <c r="E10" s="392">
        <f t="shared" si="0"/>
        <v>7.0000000000000007E-2</v>
      </c>
      <c r="F10" s="393"/>
      <c r="G10" s="393"/>
      <c r="H10" s="393"/>
      <c r="I10" s="393"/>
    </row>
    <row r="11" spans="1:9">
      <c r="B11" s="854" t="s">
        <v>1042</v>
      </c>
      <c r="C11" s="854"/>
      <c r="D11" s="856"/>
      <c r="E11" s="392">
        <f t="shared" si="0"/>
        <v>7.2500000000000009E-2</v>
      </c>
      <c r="F11" s="393"/>
      <c r="G11" s="393"/>
      <c r="H11" s="393"/>
      <c r="I11" s="393"/>
    </row>
    <row r="12" spans="1:9">
      <c r="B12" s="382" t="s">
        <v>1043</v>
      </c>
      <c r="C12" s="383">
        <f>C6*(1-C7)</f>
        <v>293310</v>
      </c>
      <c r="D12" s="856"/>
      <c r="E12" s="392">
        <f t="shared" si="0"/>
        <v>7.5000000000000011E-2</v>
      </c>
      <c r="F12" s="393"/>
      <c r="G12" s="393"/>
      <c r="H12" s="393"/>
      <c r="I12" s="393"/>
    </row>
    <row r="13" spans="1:9">
      <c r="B13" s="382" t="s">
        <v>1044</v>
      </c>
      <c r="C13" s="383">
        <f>PMT(C9/12,C8,-C6)</f>
        <v>2059.909688563569</v>
      </c>
      <c r="D13" s="856"/>
      <c r="E13" s="392">
        <f t="shared" si="0"/>
        <v>7.7500000000000013E-2</v>
      </c>
      <c r="F13" s="393"/>
      <c r="G13" s="393"/>
      <c r="H13" s="393"/>
      <c r="I13" s="393"/>
    </row>
    <row r="14" spans="1:9">
      <c r="A14" s="381"/>
      <c r="B14" s="382" t="s">
        <v>1045</v>
      </c>
      <c r="C14" s="383">
        <f>C13*C8</f>
        <v>741567.4878828848</v>
      </c>
      <c r="D14" s="856"/>
      <c r="E14" s="392">
        <f t="shared" si="0"/>
        <v>8.0000000000000016E-2</v>
      </c>
      <c r="F14" s="393"/>
      <c r="G14" s="393"/>
      <c r="H14" s="393"/>
      <c r="I14" s="393"/>
    </row>
    <row r="15" spans="1:9">
      <c r="A15" s="381"/>
      <c r="B15" s="388" t="s">
        <v>1046</v>
      </c>
      <c r="C15" s="383">
        <f>C14-C12</f>
        <v>448257.4878828848</v>
      </c>
      <c r="D15" s="389"/>
      <c r="E15" s="394"/>
    </row>
  </sheetData>
  <mergeCells count="4">
    <mergeCell ref="B3:C3"/>
    <mergeCell ref="B5:C5"/>
    <mergeCell ref="D6:D14"/>
    <mergeCell ref="B11:C11"/>
  </mergeCells>
  <pageMargins left="0.75" right="0.75" top="1" bottom="1" header="0.5" footer="0.5"/>
  <headerFooter alignWithMargins="0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 codeName="Sheet52"/>
  <dimension ref="A3:M31"/>
  <sheetViews>
    <sheetView showGridLines="0" workbookViewId="0"/>
  </sheetViews>
  <sheetFormatPr defaultColWidth="9.109375" defaultRowHeight="14.4"/>
  <cols>
    <col min="1" max="1" width="23" style="377" customWidth="1"/>
    <col min="2" max="2" width="10.109375" style="377" customWidth="1"/>
    <col min="3" max="3" width="4.44140625" style="377" customWidth="1"/>
    <col min="4" max="4" width="3.44140625" style="377" customWidth="1"/>
    <col min="5" max="5" width="10.109375" style="377" customWidth="1"/>
    <col min="6" max="13" width="9.44140625" style="377" customWidth="1"/>
    <col min="14" max="16384" width="9.109375" style="377"/>
  </cols>
  <sheetData>
    <row r="3" spans="1:13" ht="18">
      <c r="A3" s="857" t="s">
        <v>1054</v>
      </c>
      <c r="B3" s="857"/>
      <c r="C3" s="395"/>
    </row>
    <row r="5" spans="1:13">
      <c r="A5" s="858" t="s">
        <v>1037</v>
      </c>
      <c r="B5" s="858"/>
      <c r="F5" s="859" t="s">
        <v>1055</v>
      </c>
      <c r="G5" s="859"/>
      <c r="H5" s="859"/>
      <c r="I5" s="859"/>
      <c r="J5" s="859"/>
      <c r="K5" s="859"/>
      <c r="L5" s="859"/>
      <c r="M5" s="859"/>
    </row>
    <row r="6" spans="1:13">
      <c r="A6" s="382" t="s">
        <v>1056</v>
      </c>
      <c r="B6" s="396">
        <v>275000</v>
      </c>
      <c r="E6" s="397">
        <f>B16</f>
        <v>8937.4999999999854</v>
      </c>
      <c r="F6" s="398">
        <v>1.4999999999999999E-2</v>
      </c>
      <c r="G6" s="398">
        <f t="shared" ref="G6:M6" si="0">F6+0.25%</f>
        <v>1.7499999999999998E-2</v>
      </c>
      <c r="H6" s="398">
        <f t="shared" si="0"/>
        <v>1.9999999999999997E-2</v>
      </c>
      <c r="I6" s="398">
        <f t="shared" si="0"/>
        <v>2.2499999999999996E-2</v>
      </c>
      <c r="J6" s="398">
        <f t="shared" si="0"/>
        <v>2.4999999999999994E-2</v>
      </c>
      <c r="K6" s="398">
        <f t="shared" si="0"/>
        <v>2.7499999999999993E-2</v>
      </c>
      <c r="L6" s="398">
        <f t="shared" si="0"/>
        <v>2.9999999999999992E-2</v>
      </c>
      <c r="M6" s="398">
        <f t="shared" si="0"/>
        <v>3.2499999999999994E-2</v>
      </c>
    </row>
    <row r="7" spans="1:13">
      <c r="A7" s="382" t="s">
        <v>1057</v>
      </c>
      <c r="B7" s="385">
        <v>2.5000000000000001E-2</v>
      </c>
      <c r="D7" s="860" t="s">
        <v>1058</v>
      </c>
      <c r="E7" s="399">
        <v>100000</v>
      </c>
      <c r="F7" s="383"/>
      <c r="G7" s="383"/>
      <c r="H7" s="383"/>
      <c r="I7" s="383"/>
      <c r="J7" s="383"/>
      <c r="K7" s="383"/>
      <c r="L7" s="383"/>
      <c r="M7" s="383"/>
    </row>
    <row r="8" spans="1:13">
      <c r="A8" s="381"/>
      <c r="B8" s="400"/>
      <c r="D8" s="860"/>
      <c r="E8" s="399">
        <f t="shared" ref="E8:E16" si="1">E7+25000</f>
        <v>125000</v>
      </c>
      <c r="F8" s="383"/>
      <c r="G8" s="383"/>
      <c r="H8" s="383"/>
      <c r="I8" s="383"/>
      <c r="J8" s="383"/>
      <c r="K8" s="383"/>
      <c r="L8" s="383"/>
      <c r="M8" s="383"/>
    </row>
    <row r="9" spans="1:13">
      <c r="A9" s="858" t="s">
        <v>1059</v>
      </c>
      <c r="B9" s="858"/>
      <c r="D9" s="860"/>
      <c r="E9" s="399">
        <f t="shared" si="1"/>
        <v>150000</v>
      </c>
      <c r="F9" s="383"/>
      <c r="G9" s="383"/>
      <c r="H9" s="383"/>
      <c r="I9" s="383"/>
      <c r="J9" s="383"/>
      <c r="K9" s="383"/>
      <c r="L9" s="383"/>
      <c r="M9" s="383"/>
    </row>
    <row r="10" spans="1:13">
      <c r="A10" s="382" t="s">
        <v>1060</v>
      </c>
      <c r="B10" s="401">
        <f>IF(Number_mailed&lt;200000,0.2,IF(Number_mailed&lt;300000,0.15,0.1))</f>
        <v>0.15</v>
      </c>
      <c r="D10" s="860"/>
      <c r="E10" s="399">
        <f t="shared" si="1"/>
        <v>175000</v>
      </c>
      <c r="F10" s="383"/>
      <c r="G10" s="383"/>
      <c r="H10" s="383"/>
      <c r="I10" s="383"/>
      <c r="J10" s="383"/>
      <c r="K10" s="383"/>
      <c r="L10" s="383"/>
      <c r="M10" s="383"/>
    </row>
    <row r="11" spans="1:13">
      <c r="A11" s="382" t="s">
        <v>1061</v>
      </c>
      <c r="B11" s="401">
        <v>0.28000000000000003</v>
      </c>
      <c r="D11" s="860"/>
      <c r="E11" s="399">
        <f t="shared" si="1"/>
        <v>200000</v>
      </c>
      <c r="F11" s="383"/>
      <c r="G11" s="383"/>
      <c r="H11" s="383"/>
      <c r="I11" s="383"/>
      <c r="J11" s="383"/>
      <c r="K11" s="383"/>
      <c r="L11" s="383"/>
      <c r="M11" s="383"/>
    </row>
    <row r="12" spans="1:13">
      <c r="A12" s="382" t="s">
        <v>1062</v>
      </c>
      <c r="B12" s="402">
        <f>B6*B7</f>
        <v>6875</v>
      </c>
      <c r="D12" s="860"/>
      <c r="E12" s="399">
        <f t="shared" si="1"/>
        <v>225000</v>
      </c>
      <c r="F12" s="383"/>
      <c r="G12" s="383"/>
      <c r="H12" s="383"/>
      <c r="I12" s="383"/>
      <c r="J12" s="383"/>
      <c r="K12" s="383"/>
      <c r="L12" s="383"/>
      <c r="M12" s="383"/>
    </row>
    <row r="13" spans="1:13">
      <c r="A13" s="382" t="s">
        <v>1063</v>
      </c>
      <c r="B13" s="401">
        <v>18.5</v>
      </c>
      <c r="D13" s="860"/>
      <c r="E13" s="399">
        <f t="shared" si="1"/>
        <v>250000</v>
      </c>
      <c r="F13" s="383"/>
      <c r="G13" s="383"/>
      <c r="H13" s="383"/>
      <c r="I13" s="383"/>
      <c r="J13" s="383"/>
      <c r="K13" s="383"/>
      <c r="L13" s="383"/>
      <c r="M13" s="383"/>
    </row>
    <row r="14" spans="1:13">
      <c r="A14" s="382" t="s">
        <v>1064</v>
      </c>
      <c r="B14" s="383">
        <f>B12*B13</f>
        <v>127187.5</v>
      </c>
      <c r="D14" s="860"/>
      <c r="E14" s="399">
        <f t="shared" si="1"/>
        <v>275000</v>
      </c>
      <c r="F14" s="383"/>
      <c r="G14" s="383"/>
      <c r="H14" s="383"/>
      <c r="I14" s="383"/>
      <c r="J14" s="383"/>
      <c r="K14" s="383"/>
      <c r="L14" s="383"/>
      <c r="M14" s="383"/>
    </row>
    <row r="15" spans="1:13">
      <c r="A15" s="382" t="s">
        <v>1065</v>
      </c>
      <c r="B15" s="383">
        <f>B6*(B10+B11)</f>
        <v>118250.00000000001</v>
      </c>
      <c r="D15" s="860"/>
      <c r="E15" s="399">
        <f t="shared" si="1"/>
        <v>300000</v>
      </c>
      <c r="F15" s="383"/>
      <c r="G15" s="383"/>
      <c r="H15" s="383"/>
      <c r="I15" s="383"/>
      <c r="J15" s="383"/>
      <c r="K15" s="383"/>
      <c r="L15" s="383"/>
      <c r="M15" s="383"/>
    </row>
    <row r="16" spans="1:13">
      <c r="A16" s="382" t="s">
        <v>878</v>
      </c>
      <c r="B16" s="383">
        <f>B14-B15</f>
        <v>8937.4999999999854</v>
      </c>
      <c r="D16" s="860"/>
      <c r="E16" s="399">
        <f t="shared" si="1"/>
        <v>325000</v>
      </c>
      <c r="F16" s="383"/>
      <c r="G16" s="383"/>
      <c r="H16" s="383"/>
      <c r="I16" s="383"/>
      <c r="J16" s="383"/>
      <c r="K16" s="383"/>
      <c r="L16" s="383"/>
      <c r="M16" s="383"/>
    </row>
    <row r="20" spans="1:11">
      <c r="K20" s="394"/>
    </row>
    <row r="31" spans="1:11">
      <c r="A31" s="403"/>
    </row>
  </sheetData>
  <mergeCells count="5">
    <mergeCell ref="A3:B3"/>
    <mergeCell ref="A5:B5"/>
    <mergeCell ref="F5:M5"/>
    <mergeCell ref="D7:D16"/>
    <mergeCell ref="A9:B9"/>
  </mergeCells>
  <pageMargins left="0.75" right="0.75" top="1" bottom="1" header="0.5" footer="0.5"/>
  <pageSetup orientation="portrait" r:id="rId1"/>
  <headerFooter alignWithMargins="0"/>
  <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 codeName="Sheet53"/>
  <dimension ref="A3:D17"/>
  <sheetViews>
    <sheetView showGridLines="0" workbookViewId="0"/>
  </sheetViews>
  <sheetFormatPr defaultColWidth="9.109375" defaultRowHeight="14.4"/>
  <cols>
    <col min="1" max="1" width="22.5546875" style="377" customWidth="1"/>
    <col min="2" max="4" width="11.88671875" style="377" customWidth="1"/>
    <col min="5" max="16384" width="9.109375" style="377"/>
  </cols>
  <sheetData>
    <row r="3" spans="1:4">
      <c r="A3" s="861" t="s">
        <v>1066</v>
      </c>
      <c r="B3" s="861"/>
    </row>
    <row r="4" spans="1:4">
      <c r="A4" s="404" t="s">
        <v>1067</v>
      </c>
      <c r="B4" s="404">
        <v>30</v>
      </c>
    </row>
    <row r="5" spans="1:4">
      <c r="A5" s="404" t="s">
        <v>1068</v>
      </c>
      <c r="B5" s="404">
        <v>57</v>
      </c>
    </row>
    <row r="8" spans="1:4">
      <c r="A8" s="404"/>
      <c r="B8" s="405" t="s">
        <v>1069</v>
      </c>
      <c r="C8" s="405" t="s">
        <v>1070</v>
      </c>
      <c r="D8" s="405" t="s">
        <v>1071</v>
      </c>
    </row>
    <row r="9" spans="1:4">
      <c r="A9" s="404" t="s">
        <v>1072</v>
      </c>
      <c r="B9" s="404">
        <v>12</v>
      </c>
      <c r="C9" s="404">
        <v>14</v>
      </c>
      <c r="D9" s="404">
        <v>24</v>
      </c>
    </row>
    <row r="10" spans="1:4">
      <c r="A10" s="404" t="s">
        <v>1073</v>
      </c>
      <c r="B10" s="404">
        <v>6</v>
      </c>
      <c r="C10" s="404">
        <v>9</v>
      </c>
      <c r="D10" s="404">
        <v>14</v>
      </c>
    </row>
    <row r="11" spans="1:4">
      <c r="A11" s="404" t="s">
        <v>1074</v>
      </c>
      <c r="B11" s="406">
        <f>(Hourly_labor_cost*B9)+(Material_cost*B10)</f>
        <v>702</v>
      </c>
      <c r="C11" s="406">
        <f>(Hourly_labor_cost*C9)+(Material_cost*C10)</f>
        <v>933</v>
      </c>
      <c r="D11" s="406">
        <f>(Hourly_labor_cost*D9)+(Material_cost*D10)</f>
        <v>1518</v>
      </c>
    </row>
    <row r="12" spans="1:4">
      <c r="A12" s="404" t="s">
        <v>1075</v>
      </c>
      <c r="B12" s="406">
        <v>795</v>
      </c>
      <c r="C12" s="406">
        <v>1295</v>
      </c>
      <c r="D12" s="406">
        <v>2195</v>
      </c>
    </row>
    <row r="13" spans="1:4">
      <c r="A13" s="404" t="s">
        <v>1076</v>
      </c>
      <c r="B13" s="406">
        <f>B12-B11</f>
        <v>93</v>
      </c>
      <c r="C13" s="406">
        <f>C12-C11</f>
        <v>362</v>
      </c>
      <c r="D13" s="406">
        <f>D12-D11</f>
        <v>677</v>
      </c>
    </row>
    <row r="14" spans="1:4">
      <c r="A14" s="404" t="s">
        <v>1077</v>
      </c>
      <c r="B14" s="404">
        <v>36</v>
      </c>
      <c r="C14" s="404">
        <v>18</v>
      </c>
      <c r="D14" s="404">
        <v>12</v>
      </c>
    </row>
    <row r="15" spans="1:4">
      <c r="A15" s="407" t="s">
        <v>1078</v>
      </c>
      <c r="B15" s="408">
        <f>B13*B14</f>
        <v>3348</v>
      </c>
      <c r="C15" s="408">
        <f>C13*C14</f>
        <v>6516</v>
      </c>
      <c r="D15" s="408">
        <f>D13*D14</f>
        <v>8124</v>
      </c>
    </row>
    <row r="17" spans="1:2" ht="18">
      <c r="A17" s="409" t="s">
        <v>1079</v>
      </c>
      <c r="B17" s="410">
        <f>SUM(B15:D15)</f>
        <v>17988</v>
      </c>
    </row>
  </sheetData>
  <mergeCells count="1">
    <mergeCell ref="A3:B3"/>
  </mergeCells>
  <pageMargins left="0.75" right="0.75" top="1" bottom="1" header="0.5" footer="0.5"/>
  <headerFooter alignWithMargins="0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 codeName="Sheet54"/>
  <dimension ref="A3:F15"/>
  <sheetViews>
    <sheetView showGridLines="0" zoomScale="110" zoomScaleNormal="110" workbookViewId="0"/>
  </sheetViews>
  <sheetFormatPr defaultRowHeight="14.4"/>
  <cols>
    <col min="1" max="1" width="24.88671875" bestFit="1" customWidth="1"/>
    <col min="2" max="2" width="20.5546875" bestFit="1" customWidth="1"/>
    <col min="3" max="3" width="9.88671875" bestFit="1" customWidth="1"/>
    <col min="4" max="4" width="11.44140625" bestFit="1" customWidth="1"/>
    <col min="5" max="5" width="8.5546875" bestFit="1" customWidth="1"/>
    <col min="6" max="6" width="9" bestFit="1" customWidth="1"/>
  </cols>
  <sheetData>
    <row r="3" spans="1:6" ht="23.4">
      <c r="A3" s="356" t="s">
        <v>911</v>
      </c>
    </row>
    <row r="4" spans="1:6">
      <c r="B4" t="s">
        <v>912</v>
      </c>
      <c r="C4" t="s">
        <v>913</v>
      </c>
      <c r="D4" t="s">
        <v>914</v>
      </c>
      <c r="E4" t="s">
        <v>915</v>
      </c>
      <c r="F4" t="s">
        <v>916</v>
      </c>
    </row>
    <row r="6" spans="1:6" s="359" customFormat="1" ht="18">
      <c r="A6" s="357" t="s">
        <v>813</v>
      </c>
      <c r="B6" s="358" t="s">
        <v>917</v>
      </c>
      <c r="C6" s="358" t="s">
        <v>918</v>
      </c>
      <c r="D6" s="358" t="s">
        <v>919</v>
      </c>
      <c r="E6" s="358" t="s">
        <v>920</v>
      </c>
      <c r="F6" s="358" t="s">
        <v>921</v>
      </c>
    </row>
    <row r="7" spans="1:6">
      <c r="A7" s="360" t="s">
        <v>922</v>
      </c>
      <c r="B7" s="361">
        <f ca="1">INDIRECT("'"&amp;$A7&amp;"'"&amp;"!"&amp;B$4)</f>
        <v>0</v>
      </c>
      <c r="C7" s="362" t="str">
        <f t="shared" ref="C7:F15" ca="1" si="0">INDIRECT("'"&amp;$A7&amp;"'"&amp;"!"&amp;C$4)</f>
        <v>Ravi</v>
      </c>
      <c r="D7" s="362">
        <f t="shared" ca="1" si="0"/>
        <v>0</v>
      </c>
      <c r="E7" s="362">
        <f t="shared" ca="1" si="0"/>
        <v>39271</v>
      </c>
      <c r="F7" s="362">
        <f t="shared" ca="1" si="0"/>
        <v>25002</v>
      </c>
    </row>
    <row r="8" spans="1:6">
      <c r="A8" s="360" t="s">
        <v>923</v>
      </c>
      <c r="B8" s="361">
        <f t="shared" ref="B8:B15" ca="1" si="1">INDIRECT("'"&amp;$A8&amp;"'"&amp;"!"&amp;B$4)</f>
        <v>0</v>
      </c>
      <c r="C8" s="362" t="str">
        <f t="shared" ca="1" si="0"/>
        <v>SHIVA</v>
      </c>
      <c r="D8" s="362">
        <f t="shared" ca="1" si="0"/>
        <v>0</v>
      </c>
      <c r="E8" s="362">
        <f t="shared" ca="1" si="0"/>
        <v>9163</v>
      </c>
      <c r="F8" s="362">
        <f t="shared" ca="1" si="0"/>
        <v>15546</v>
      </c>
    </row>
    <row r="9" spans="1:6">
      <c r="A9" s="360" t="s">
        <v>924</v>
      </c>
      <c r="B9" s="361">
        <f t="shared" ca="1" si="1"/>
        <v>0</v>
      </c>
      <c r="C9" s="362" t="str">
        <f t="shared" ca="1" si="0"/>
        <v>Mohit</v>
      </c>
      <c r="D9" s="362">
        <f t="shared" ca="1" si="0"/>
        <v>0</v>
      </c>
      <c r="E9" s="362">
        <f t="shared" ca="1" si="0"/>
        <v>13353</v>
      </c>
      <c r="F9" s="362">
        <f t="shared" ca="1" si="0"/>
        <v>23653</v>
      </c>
    </row>
    <row r="10" spans="1:6">
      <c r="A10" s="360" t="s">
        <v>925</v>
      </c>
      <c r="B10" s="361">
        <f t="shared" ca="1" si="1"/>
        <v>0</v>
      </c>
      <c r="C10" s="362" t="str">
        <f t="shared" ca="1" si="0"/>
        <v>Mayank</v>
      </c>
      <c r="D10" s="362">
        <f t="shared" ca="1" si="0"/>
        <v>0</v>
      </c>
      <c r="E10" s="362">
        <f t="shared" ca="1" si="0"/>
        <v>46022</v>
      </c>
      <c r="F10" s="362">
        <f t="shared" ca="1" si="0"/>
        <v>11219</v>
      </c>
    </row>
    <row r="11" spans="1:6">
      <c r="A11" s="360" t="s">
        <v>926</v>
      </c>
      <c r="B11" s="361">
        <f t="shared" ca="1" si="1"/>
        <v>0</v>
      </c>
      <c r="C11" s="362" t="str">
        <f t="shared" ca="1" si="0"/>
        <v>Rahul</v>
      </c>
      <c r="D11" s="362">
        <f t="shared" ca="1" si="0"/>
        <v>0</v>
      </c>
      <c r="E11" s="362">
        <f t="shared" ca="1" si="0"/>
        <v>30276</v>
      </c>
      <c r="F11" s="362">
        <f t="shared" ca="1" si="0"/>
        <v>31878</v>
      </c>
    </row>
    <row r="12" spans="1:6">
      <c r="A12" s="360" t="s">
        <v>927</v>
      </c>
      <c r="B12" s="361">
        <f t="shared" ca="1" si="1"/>
        <v>0</v>
      </c>
      <c r="C12" s="362" t="str">
        <f t="shared" ca="1" si="0"/>
        <v>Sunil</v>
      </c>
      <c r="D12" s="362">
        <f t="shared" ca="1" si="0"/>
        <v>0</v>
      </c>
      <c r="E12" s="362">
        <f t="shared" ca="1" si="0"/>
        <v>33032</v>
      </c>
      <c r="F12" s="362">
        <f t="shared" ca="1" si="0"/>
        <v>33090</v>
      </c>
    </row>
    <row r="13" spans="1:6">
      <c r="A13" s="360" t="s">
        <v>928</v>
      </c>
      <c r="B13" s="361">
        <f t="shared" ca="1" si="1"/>
        <v>0</v>
      </c>
      <c r="C13" s="362" t="str">
        <f t="shared" ca="1" si="0"/>
        <v>Mehak</v>
      </c>
      <c r="D13" s="362">
        <f t="shared" ca="1" si="0"/>
        <v>0</v>
      </c>
      <c r="E13" s="362">
        <f t="shared" ca="1" si="0"/>
        <v>46097</v>
      </c>
      <c r="F13" s="362">
        <f t="shared" ca="1" si="0"/>
        <v>8868</v>
      </c>
    </row>
    <row r="14" spans="1:6">
      <c r="A14" s="360" t="s">
        <v>929</v>
      </c>
      <c r="B14" s="361">
        <f t="shared" ca="1" si="1"/>
        <v>0</v>
      </c>
      <c r="C14" s="362" t="str">
        <f t="shared" ca="1" si="0"/>
        <v>Sakshi</v>
      </c>
      <c r="D14" s="362">
        <f t="shared" ca="1" si="0"/>
        <v>0</v>
      </c>
      <c r="E14" s="362">
        <f t="shared" ca="1" si="0"/>
        <v>30047</v>
      </c>
      <c r="F14" s="362">
        <f t="shared" ca="1" si="0"/>
        <v>28314</v>
      </c>
    </row>
    <row r="15" spans="1:6">
      <c r="A15" s="360" t="s">
        <v>930</v>
      </c>
      <c r="B15" s="361">
        <f t="shared" ca="1" si="1"/>
        <v>0</v>
      </c>
      <c r="C15" s="362" t="str">
        <f t="shared" ca="1" si="0"/>
        <v>Sameer</v>
      </c>
      <c r="D15" s="362">
        <f t="shared" ca="1" si="0"/>
        <v>0</v>
      </c>
      <c r="E15" s="362">
        <f t="shared" ca="1" si="0"/>
        <v>10104</v>
      </c>
      <c r="F15" s="362">
        <f t="shared" ca="1" si="0"/>
        <v>45331</v>
      </c>
    </row>
  </sheetData>
  <pageMargins left="0.7" right="0.7" top="0.75" bottom="0.75" header="0.3" footer="0.3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 codeName="Sheet55"/>
  <dimension ref="A3:B9"/>
  <sheetViews>
    <sheetView showGridLines="0" workbookViewId="0"/>
  </sheetViews>
  <sheetFormatPr defaultRowHeight="14.4"/>
  <cols>
    <col min="1" max="2" width="20.44140625" customWidth="1"/>
  </cols>
  <sheetData>
    <row r="3" spans="1:2">
      <c r="A3" t="s">
        <v>813</v>
      </c>
      <c r="B3" t="s">
        <v>922</v>
      </c>
    </row>
    <row r="4" spans="1:2">
      <c r="A4" t="s">
        <v>917</v>
      </c>
      <c r="B4" t="s">
        <v>931</v>
      </c>
    </row>
    <row r="6" spans="1:2">
      <c r="A6" s="361" t="s">
        <v>932</v>
      </c>
      <c r="B6" s="362">
        <v>39271</v>
      </c>
    </row>
    <row r="7" spans="1:2">
      <c r="A7" s="361" t="s">
        <v>933</v>
      </c>
      <c r="B7" s="362">
        <v>25002</v>
      </c>
    </row>
    <row r="8" spans="1:2">
      <c r="A8" s="361" t="s">
        <v>934</v>
      </c>
      <c r="B8" s="362">
        <v>49338</v>
      </c>
    </row>
    <row r="9" spans="1:2">
      <c r="A9" s="360" t="s">
        <v>935</v>
      </c>
      <c r="B9" s="363">
        <f>SUM(B6:B8)</f>
        <v>113611</v>
      </c>
    </row>
  </sheetData>
  <pageMargins left="0.7" right="0.7" top="0.75" bottom="0.75" header="0.3" footer="0.3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 codeName="Sheet56"/>
  <dimension ref="A3:B9"/>
  <sheetViews>
    <sheetView showGridLines="0" workbookViewId="0"/>
  </sheetViews>
  <sheetFormatPr defaultRowHeight="14.4"/>
  <cols>
    <col min="1" max="2" width="20.44140625" customWidth="1"/>
  </cols>
  <sheetData>
    <row r="3" spans="1:2">
      <c r="A3" t="s">
        <v>813</v>
      </c>
      <c r="B3" t="s">
        <v>923</v>
      </c>
    </row>
    <row r="4" spans="1:2">
      <c r="A4" t="s">
        <v>917</v>
      </c>
      <c r="B4" t="s">
        <v>936</v>
      </c>
    </row>
    <row r="6" spans="1:2">
      <c r="A6" s="361" t="s">
        <v>932</v>
      </c>
      <c r="B6" s="362">
        <v>9163</v>
      </c>
    </row>
    <row r="7" spans="1:2">
      <c r="A7" s="361" t="s">
        <v>933</v>
      </c>
      <c r="B7" s="362">
        <v>15546</v>
      </c>
    </row>
    <row r="8" spans="1:2">
      <c r="A8" s="361" t="s">
        <v>934</v>
      </c>
      <c r="B8" s="362">
        <v>18243</v>
      </c>
    </row>
    <row r="9" spans="1:2">
      <c r="A9" s="364" t="s">
        <v>935</v>
      </c>
      <c r="B9" s="365">
        <f>SUM(B6:B8)</f>
        <v>42952</v>
      </c>
    </row>
  </sheetData>
  <pageMargins left="0.7" right="0.7" top="0.75" bottom="0.75" header="0.3" footer="0.3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 codeName="Sheet57"/>
  <dimension ref="A3:B9"/>
  <sheetViews>
    <sheetView showGridLines="0" workbookViewId="0"/>
  </sheetViews>
  <sheetFormatPr defaultRowHeight="14.4"/>
  <cols>
    <col min="1" max="2" width="20.44140625" customWidth="1"/>
  </cols>
  <sheetData>
    <row r="3" spans="1:2">
      <c r="A3" t="s">
        <v>813</v>
      </c>
      <c r="B3" t="s">
        <v>924</v>
      </c>
    </row>
    <row r="4" spans="1:2">
      <c r="A4" t="s">
        <v>917</v>
      </c>
      <c r="B4" t="s">
        <v>937</v>
      </c>
    </row>
    <row r="6" spans="1:2">
      <c r="A6" s="361" t="s">
        <v>932</v>
      </c>
      <c r="B6" s="362">
        <v>13353</v>
      </c>
    </row>
    <row r="7" spans="1:2">
      <c r="A7" s="361" t="s">
        <v>933</v>
      </c>
      <c r="B7" s="362">
        <v>23653</v>
      </c>
    </row>
    <row r="8" spans="1:2">
      <c r="A8" s="361" t="s">
        <v>934</v>
      </c>
      <c r="B8" s="362">
        <v>26972</v>
      </c>
    </row>
    <row r="9" spans="1:2">
      <c r="A9" s="364" t="s">
        <v>935</v>
      </c>
      <c r="B9" s="365">
        <f>SUM(B6:B8)</f>
        <v>63978</v>
      </c>
    </row>
  </sheetData>
  <pageMargins left="0.7" right="0.7" top="0.75" bottom="0.75" header="0.3" footer="0.3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 codeName="Sheet58"/>
  <dimension ref="A3:B9"/>
  <sheetViews>
    <sheetView showGridLines="0" workbookViewId="0"/>
  </sheetViews>
  <sheetFormatPr defaultRowHeight="14.4"/>
  <cols>
    <col min="1" max="2" width="20.44140625" customWidth="1"/>
  </cols>
  <sheetData>
    <row r="3" spans="1:2">
      <c r="A3" t="s">
        <v>813</v>
      </c>
      <c r="B3" t="s">
        <v>925</v>
      </c>
    </row>
    <row r="4" spans="1:2">
      <c r="A4" t="s">
        <v>917</v>
      </c>
      <c r="B4" t="s">
        <v>938</v>
      </c>
    </row>
    <row r="6" spans="1:2">
      <c r="A6" s="361" t="s">
        <v>932</v>
      </c>
      <c r="B6" s="362">
        <v>46022</v>
      </c>
    </row>
    <row r="7" spans="1:2">
      <c r="A7" s="361" t="s">
        <v>933</v>
      </c>
      <c r="B7" s="362">
        <v>11219</v>
      </c>
    </row>
    <row r="8" spans="1:2">
      <c r="A8" s="361" t="s">
        <v>934</v>
      </c>
      <c r="B8" s="362">
        <v>47205</v>
      </c>
    </row>
    <row r="9" spans="1:2">
      <c r="A9" s="364" t="s">
        <v>935</v>
      </c>
      <c r="B9" s="365">
        <f>SUM(B6:B8)</f>
        <v>104446</v>
      </c>
    </row>
  </sheetData>
  <pageMargins left="0.7" right="0.7" top="0.75" bottom="0.75" header="0.3" footer="0.3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 codeName="Sheet59"/>
  <dimension ref="A3:B9"/>
  <sheetViews>
    <sheetView showGridLines="0" workbookViewId="0"/>
  </sheetViews>
  <sheetFormatPr defaultRowHeight="14.4"/>
  <cols>
    <col min="1" max="2" width="20.44140625" customWidth="1"/>
  </cols>
  <sheetData>
    <row r="3" spans="1:2">
      <c r="A3" t="s">
        <v>813</v>
      </c>
      <c r="B3" t="s">
        <v>926</v>
      </c>
    </row>
    <row r="4" spans="1:2">
      <c r="A4" t="s">
        <v>917</v>
      </c>
      <c r="B4" t="s">
        <v>939</v>
      </c>
    </row>
    <row r="6" spans="1:2">
      <c r="A6" s="361" t="s">
        <v>932</v>
      </c>
      <c r="B6" s="362">
        <v>30276</v>
      </c>
    </row>
    <row r="7" spans="1:2">
      <c r="A7" s="361" t="s">
        <v>933</v>
      </c>
      <c r="B7" s="362">
        <v>31878</v>
      </c>
    </row>
    <row r="8" spans="1:2">
      <c r="A8" s="361" t="s">
        <v>934</v>
      </c>
      <c r="B8" s="362">
        <v>20279</v>
      </c>
    </row>
    <row r="9" spans="1:2">
      <c r="A9" s="364" t="s">
        <v>935</v>
      </c>
      <c r="B9" s="365">
        <f>SUM(B6:B8)</f>
        <v>82433</v>
      </c>
    </row>
  </sheetData>
  <pageMargins left="0.7" right="0.7" top="0.75" bottom="0.75" header="0.3" footer="0.3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 codeName="Sheet60"/>
  <dimension ref="A3:B9"/>
  <sheetViews>
    <sheetView showGridLines="0" workbookViewId="0"/>
  </sheetViews>
  <sheetFormatPr defaultRowHeight="14.4"/>
  <cols>
    <col min="1" max="2" width="20.44140625" customWidth="1"/>
  </cols>
  <sheetData>
    <row r="3" spans="1:2">
      <c r="A3" t="s">
        <v>813</v>
      </c>
      <c r="B3" t="s">
        <v>940</v>
      </c>
    </row>
    <row r="4" spans="1:2">
      <c r="A4" t="s">
        <v>917</v>
      </c>
      <c r="B4" t="s">
        <v>941</v>
      </c>
    </row>
    <row r="6" spans="1:2">
      <c r="A6" s="361" t="s">
        <v>932</v>
      </c>
      <c r="B6" s="362">
        <v>33032</v>
      </c>
    </row>
    <row r="7" spans="1:2">
      <c r="A7" s="361" t="s">
        <v>933</v>
      </c>
      <c r="B7" s="362">
        <v>33090</v>
      </c>
    </row>
    <row r="8" spans="1:2">
      <c r="A8" s="361" t="s">
        <v>934</v>
      </c>
      <c r="B8" s="362">
        <v>11482</v>
      </c>
    </row>
    <row r="9" spans="1:2">
      <c r="A9" s="364" t="s">
        <v>935</v>
      </c>
      <c r="B9" s="365">
        <f>SUM(B6:B8)</f>
        <v>77604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8">
    <pageSetUpPr autoPageBreaks="0" fitToPage="1"/>
  </sheetPr>
  <dimension ref="B2:H26"/>
  <sheetViews>
    <sheetView showGridLines="0" zoomScale="120" zoomScaleNormal="120" workbookViewId="0">
      <selection sqref="A1:A1048576"/>
    </sheetView>
  </sheetViews>
  <sheetFormatPr defaultColWidth="9.109375" defaultRowHeight="21" customHeight="1"/>
  <cols>
    <col min="1" max="1" width="4.44140625" style="26" customWidth="1"/>
    <col min="2" max="2" width="2.5546875" style="26" customWidth="1"/>
    <col min="3" max="3" width="14.33203125" style="26" customWidth="1"/>
    <col min="4" max="4" width="15.109375" style="27" customWidth="1"/>
    <col min="5" max="8" width="15.109375" style="26" customWidth="1"/>
    <col min="9" max="9" width="13.109375" style="26" customWidth="1"/>
    <col min="10" max="10" width="13.44140625" style="26" customWidth="1"/>
    <col min="11" max="11" width="15.5546875" style="26" customWidth="1"/>
    <col min="12" max="12" width="14.5546875" style="26" customWidth="1"/>
    <col min="13" max="13" width="11.88671875" style="26" customWidth="1"/>
    <col min="14" max="16384" width="9.109375" style="26"/>
  </cols>
  <sheetData>
    <row r="2" spans="2:8" s="1" customFormat="1" ht="8.25" customHeight="1"/>
    <row r="3" spans="2:8" s="1" customFormat="1" ht="38.25" customHeight="1" thickBot="1">
      <c r="B3" s="2" t="s">
        <v>37</v>
      </c>
      <c r="C3" s="3"/>
      <c r="D3" s="3"/>
      <c r="E3" s="3"/>
    </row>
    <row r="4" spans="2:8" s="1" customFormat="1" ht="17.25" customHeight="1">
      <c r="B4" s="25"/>
      <c r="C4"/>
      <c r="D4"/>
      <c r="E4"/>
      <c r="H4"/>
    </row>
    <row r="5" spans="2:8" ht="21" customHeight="1">
      <c r="G5" s="1"/>
    </row>
    <row r="6" spans="2:8" customFormat="1" ht="35.25" customHeight="1">
      <c r="C6" s="28" t="s">
        <v>69</v>
      </c>
    </row>
    <row r="7" spans="2:8" ht="28.8">
      <c r="C7" s="35" t="s">
        <v>59</v>
      </c>
      <c r="D7" s="38" t="s">
        <v>70</v>
      </c>
      <c r="E7" s="35" t="s">
        <v>60</v>
      </c>
      <c r="F7" s="35" t="s">
        <v>71</v>
      </c>
      <c r="G7" s="35" t="s">
        <v>72</v>
      </c>
      <c r="H7" s="38" t="s">
        <v>73</v>
      </c>
    </row>
    <row r="8" spans="2:8" ht="21" customHeight="1">
      <c r="C8" s="29" t="s">
        <v>74</v>
      </c>
      <c r="D8" s="36" t="s">
        <v>75</v>
      </c>
      <c r="E8" s="30" t="s">
        <v>65</v>
      </c>
      <c r="F8" s="30" t="s">
        <v>76</v>
      </c>
      <c r="G8" s="29">
        <v>21</v>
      </c>
      <c r="H8" s="36"/>
    </row>
    <row r="9" spans="2:8" ht="21" customHeight="1">
      <c r="C9" s="29" t="s">
        <v>77</v>
      </c>
      <c r="D9" s="36" t="s">
        <v>78</v>
      </c>
      <c r="E9" s="30" t="s">
        <v>63</v>
      </c>
      <c r="F9" s="30" t="s">
        <v>76</v>
      </c>
      <c r="G9" s="29">
        <v>30</v>
      </c>
      <c r="H9" s="36"/>
    </row>
    <row r="10" spans="2:8" ht="21" customHeight="1">
      <c r="C10" s="29" t="s">
        <v>79</v>
      </c>
      <c r="D10" s="36" t="s">
        <v>80</v>
      </c>
      <c r="E10" s="30" t="s">
        <v>65</v>
      </c>
      <c r="F10" s="30" t="s">
        <v>76</v>
      </c>
      <c r="G10" s="29">
        <v>32</v>
      </c>
      <c r="H10" s="36"/>
    </row>
    <row r="11" spans="2:8" ht="21" customHeight="1">
      <c r="C11" s="29" t="s">
        <v>81</v>
      </c>
      <c r="D11" s="36" t="s">
        <v>78</v>
      </c>
      <c r="E11" s="30" t="s">
        <v>63</v>
      </c>
      <c r="F11" s="30" t="s">
        <v>82</v>
      </c>
      <c r="G11" s="29">
        <v>30</v>
      </c>
      <c r="H11" s="36"/>
    </row>
    <row r="12" spans="2:8" ht="21" customHeight="1">
      <c r="C12" s="29" t="s">
        <v>83</v>
      </c>
      <c r="D12" s="36" t="s">
        <v>84</v>
      </c>
      <c r="E12" s="30" t="s">
        <v>65</v>
      </c>
      <c r="F12" s="30" t="s">
        <v>76</v>
      </c>
      <c r="G12" s="29">
        <v>45</v>
      </c>
      <c r="H12" s="36"/>
    </row>
    <row r="13" spans="2:8" ht="21" customHeight="1">
      <c r="C13" s="29" t="s">
        <v>85</v>
      </c>
      <c r="D13" s="36" t="s">
        <v>78</v>
      </c>
      <c r="E13" s="30" t="s">
        <v>63</v>
      </c>
      <c r="F13" s="30" t="s">
        <v>82</v>
      </c>
      <c r="G13" s="29">
        <v>25</v>
      </c>
      <c r="H13" s="36"/>
    </row>
    <row r="14" spans="2:8" ht="21" customHeight="1">
      <c r="C14" s="29" t="s">
        <v>86</v>
      </c>
      <c r="D14" s="36" t="s">
        <v>75</v>
      </c>
      <c r="E14" s="30" t="s">
        <v>63</v>
      </c>
      <c r="F14" s="30" t="s">
        <v>76</v>
      </c>
      <c r="G14" s="29">
        <v>40</v>
      </c>
      <c r="H14" s="36"/>
    </row>
    <row r="15" spans="2:8" ht="21" customHeight="1">
      <c r="C15" s="29" t="s">
        <v>87</v>
      </c>
      <c r="D15" s="36" t="s">
        <v>80</v>
      </c>
      <c r="E15" s="30" t="s">
        <v>63</v>
      </c>
      <c r="F15" s="30" t="s">
        <v>76</v>
      </c>
      <c r="G15" s="29">
        <v>46</v>
      </c>
      <c r="H15" s="36"/>
    </row>
    <row r="17" spans="3:8" customFormat="1" ht="35.25" customHeight="1">
      <c r="C17" s="28" t="s">
        <v>88</v>
      </c>
    </row>
    <row r="18" spans="3:8" ht="28.8">
      <c r="C18" s="24" t="s">
        <v>59</v>
      </c>
      <c r="D18" s="39" t="s">
        <v>70</v>
      </c>
      <c r="E18" s="24" t="s">
        <v>60</v>
      </c>
      <c r="F18" s="24" t="s">
        <v>71</v>
      </c>
      <c r="G18" s="24" t="s">
        <v>72</v>
      </c>
      <c r="H18" s="39" t="s">
        <v>73</v>
      </c>
    </row>
    <row r="19" spans="3:8" ht="21" customHeight="1">
      <c r="C19" s="29" t="s">
        <v>74</v>
      </c>
      <c r="D19" s="36" t="s">
        <v>75</v>
      </c>
      <c r="E19" s="30" t="s">
        <v>65</v>
      </c>
      <c r="F19" s="30" t="s">
        <v>76</v>
      </c>
      <c r="G19" s="29">
        <v>21</v>
      </c>
      <c r="H19" s="36"/>
    </row>
    <row r="20" spans="3:8" ht="21" customHeight="1">
      <c r="C20" s="29" t="s">
        <v>77</v>
      </c>
      <c r="D20" s="36" t="s">
        <v>78</v>
      </c>
      <c r="E20" s="30" t="s">
        <v>63</v>
      </c>
      <c r="F20" s="30" t="s">
        <v>76</v>
      </c>
      <c r="G20" s="29">
        <v>30</v>
      </c>
      <c r="H20" s="36"/>
    </row>
    <row r="21" spans="3:8" ht="21" customHeight="1">
      <c r="C21" s="29" t="s">
        <v>79</v>
      </c>
      <c r="D21" s="36" t="s">
        <v>80</v>
      </c>
      <c r="E21" s="30" t="s">
        <v>65</v>
      </c>
      <c r="F21" s="30" t="s">
        <v>76</v>
      </c>
      <c r="G21" s="29">
        <v>32</v>
      </c>
      <c r="H21" s="36"/>
    </row>
    <row r="22" spans="3:8" ht="21" customHeight="1">
      <c r="C22" s="29" t="s">
        <v>81</v>
      </c>
      <c r="D22" s="36" t="s">
        <v>78</v>
      </c>
      <c r="E22" s="30" t="s">
        <v>63</v>
      </c>
      <c r="F22" s="30" t="s">
        <v>82</v>
      </c>
      <c r="G22" s="29">
        <v>30</v>
      </c>
      <c r="H22" s="36"/>
    </row>
    <row r="23" spans="3:8" ht="21" customHeight="1">
      <c r="C23" s="29" t="s">
        <v>83</v>
      </c>
      <c r="D23" s="36" t="s">
        <v>84</v>
      </c>
      <c r="E23" s="30" t="s">
        <v>65</v>
      </c>
      <c r="F23" s="30" t="s">
        <v>76</v>
      </c>
      <c r="G23" s="29">
        <v>45</v>
      </c>
      <c r="H23" s="36"/>
    </row>
    <row r="24" spans="3:8" ht="21" customHeight="1">
      <c r="C24" s="29" t="s">
        <v>85</v>
      </c>
      <c r="D24" s="36" t="s">
        <v>78</v>
      </c>
      <c r="E24" s="30" t="s">
        <v>63</v>
      </c>
      <c r="F24" s="30" t="s">
        <v>82</v>
      </c>
      <c r="G24" s="29">
        <v>25</v>
      </c>
      <c r="H24" s="36"/>
    </row>
    <row r="25" spans="3:8" ht="21" customHeight="1">
      <c r="C25" s="29" t="s">
        <v>86</v>
      </c>
      <c r="D25" s="36" t="s">
        <v>75</v>
      </c>
      <c r="E25" s="30" t="s">
        <v>63</v>
      </c>
      <c r="F25" s="30" t="s">
        <v>76</v>
      </c>
      <c r="G25" s="29">
        <v>40</v>
      </c>
      <c r="H25" s="36"/>
    </row>
    <row r="26" spans="3:8" ht="21" customHeight="1">
      <c r="C26" s="29" t="s">
        <v>87</v>
      </c>
      <c r="D26" s="36" t="s">
        <v>80</v>
      </c>
      <c r="E26" s="30" t="s">
        <v>63</v>
      </c>
      <c r="F26" s="30" t="s">
        <v>76</v>
      </c>
      <c r="G26" s="29">
        <v>46</v>
      </c>
      <c r="H26" s="36"/>
    </row>
  </sheetData>
  <conditionalFormatting sqref="C9:C12 G9:G12">
    <cfRule type="expression" dxfId="58" priority="8">
      <formula>MOD(ROW(),2)=0</formula>
    </cfRule>
  </conditionalFormatting>
  <conditionalFormatting sqref="C8:H8 D9:F12 H9:H12">
    <cfRule type="expression" dxfId="57" priority="7">
      <formula>MOD(ROW(),2)=0</formula>
    </cfRule>
  </conditionalFormatting>
  <conditionalFormatting sqref="C13:C15 G13:G15">
    <cfRule type="expression" dxfId="56" priority="6">
      <formula>MOD(ROW(),2)=0</formula>
    </cfRule>
  </conditionalFormatting>
  <conditionalFormatting sqref="D13:F15 H13:H15">
    <cfRule type="expression" dxfId="55" priority="5">
      <formula>MOD(ROW(),2)=0</formula>
    </cfRule>
  </conditionalFormatting>
  <conditionalFormatting sqref="C20:C23 G20:G23">
    <cfRule type="expression" dxfId="54" priority="4">
      <formula>MOD(ROW(),2)=0</formula>
    </cfRule>
  </conditionalFormatting>
  <conditionalFormatting sqref="C19:H19 D20:F23 H20:H23">
    <cfRule type="expression" dxfId="53" priority="3">
      <formula>MOD(ROW(),2)=0</formula>
    </cfRule>
  </conditionalFormatting>
  <conditionalFormatting sqref="C24:C26 G24:G26">
    <cfRule type="expression" dxfId="52" priority="2">
      <formula>MOD(ROW(),2)=0</formula>
    </cfRule>
  </conditionalFormatting>
  <conditionalFormatting sqref="D24:F26 H24:H26">
    <cfRule type="expression" dxfId="51" priority="1">
      <formula>MOD(ROW(),2)=0</formula>
    </cfRule>
  </conditionalFormatting>
  <printOptions horizontalCentered="1"/>
  <pageMargins left="0.4" right="0.4" top="0.4" bottom="0.4" header="0.3" footer="0.3"/>
  <pageSetup scale="83" fitToHeight="0" orientation="landscape" r:id="rId1"/>
  <headerFooter differentFirst="1" alignWithMargins="0">
    <oddFooter>Page &amp;P of &amp;N</oddFooter>
  </headerFooter>
  <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 codeName="Sheet61"/>
  <dimension ref="A3:B9"/>
  <sheetViews>
    <sheetView showGridLines="0" workbookViewId="0"/>
  </sheetViews>
  <sheetFormatPr defaultRowHeight="14.4"/>
  <cols>
    <col min="1" max="2" width="20.44140625" customWidth="1"/>
  </cols>
  <sheetData>
    <row r="3" spans="1:2">
      <c r="A3" t="s">
        <v>813</v>
      </c>
      <c r="B3" t="s">
        <v>928</v>
      </c>
    </row>
    <row r="4" spans="1:2">
      <c r="A4" t="s">
        <v>917</v>
      </c>
      <c r="B4" t="s">
        <v>942</v>
      </c>
    </row>
    <row r="6" spans="1:2">
      <c r="A6" s="361" t="s">
        <v>932</v>
      </c>
      <c r="B6" s="362">
        <v>46097</v>
      </c>
    </row>
    <row r="7" spans="1:2">
      <c r="A7" s="361" t="s">
        <v>933</v>
      </c>
      <c r="B7" s="362">
        <v>8868</v>
      </c>
    </row>
    <row r="8" spans="1:2">
      <c r="A8" s="361" t="s">
        <v>934</v>
      </c>
      <c r="B8" s="362">
        <v>11014</v>
      </c>
    </row>
    <row r="9" spans="1:2">
      <c r="A9" s="364" t="s">
        <v>935</v>
      </c>
      <c r="B9" s="365">
        <f>SUM(B6:B8)</f>
        <v>65979</v>
      </c>
    </row>
  </sheetData>
  <pageMargins left="0.7" right="0.7" top="0.75" bottom="0.75" header="0.3" footer="0.3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 codeName="Sheet62"/>
  <dimension ref="A3:B9"/>
  <sheetViews>
    <sheetView showGridLines="0" workbookViewId="0"/>
  </sheetViews>
  <sheetFormatPr defaultRowHeight="14.4"/>
  <cols>
    <col min="1" max="2" width="20.44140625" customWidth="1"/>
  </cols>
  <sheetData>
    <row r="3" spans="1:2">
      <c r="A3" t="s">
        <v>813</v>
      </c>
      <c r="B3" t="s">
        <v>929</v>
      </c>
    </row>
    <row r="4" spans="1:2">
      <c r="A4" t="s">
        <v>917</v>
      </c>
      <c r="B4" t="s">
        <v>943</v>
      </c>
    </row>
    <row r="6" spans="1:2">
      <c r="A6" s="361" t="s">
        <v>932</v>
      </c>
      <c r="B6" s="362">
        <v>30047</v>
      </c>
    </row>
    <row r="7" spans="1:2">
      <c r="A7" s="361" t="s">
        <v>933</v>
      </c>
      <c r="B7" s="362">
        <v>28314</v>
      </c>
    </row>
    <row r="8" spans="1:2">
      <c r="A8" s="361" t="s">
        <v>934</v>
      </c>
      <c r="B8" s="362">
        <v>37369</v>
      </c>
    </row>
    <row r="9" spans="1:2">
      <c r="A9" s="364" t="s">
        <v>935</v>
      </c>
      <c r="B9" s="365">
        <f>SUM(B6:B8)</f>
        <v>95730</v>
      </c>
    </row>
  </sheetData>
  <pageMargins left="0.7" right="0.7" top="0.75" bottom="0.75" header="0.3" footer="0.3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 codeName="Sheet63"/>
  <dimension ref="A3:B9"/>
  <sheetViews>
    <sheetView showGridLines="0" workbookViewId="0"/>
  </sheetViews>
  <sheetFormatPr defaultRowHeight="14.4"/>
  <cols>
    <col min="1" max="2" width="20.44140625" customWidth="1"/>
  </cols>
  <sheetData>
    <row r="3" spans="1:2">
      <c r="A3" t="s">
        <v>813</v>
      </c>
      <c r="B3" t="s">
        <v>930</v>
      </c>
    </row>
    <row r="4" spans="1:2">
      <c r="A4" t="s">
        <v>917</v>
      </c>
      <c r="B4" t="s">
        <v>944</v>
      </c>
    </row>
    <row r="6" spans="1:2">
      <c r="A6" s="361" t="s">
        <v>932</v>
      </c>
      <c r="B6" s="362">
        <v>10104</v>
      </c>
    </row>
    <row r="7" spans="1:2">
      <c r="A7" s="361" t="s">
        <v>933</v>
      </c>
      <c r="B7" s="362">
        <v>45331</v>
      </c>
    </row>
    <row r="8" spans="1:2">
      <c r="A8" s="361" t="s">
        <v>934</v>
      </c>
      <c r="B8" s="362">
        <v>13717</v>
      </c>
    </row>
    <row r="9" spans="1:2">
      <c r="A9" s="364" t="s">
        <v>935</v>
      </c>
      <c r="B9" s="365">
        <f>SUM(B6:B8)</f>
        <v>69152</v>
      </c>
    </row>
  </sheetData>
  <pageMargins left="0.7" right="0.7" top="0.75" bottom="0.75" header="0.3" footer="0.3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 codeName="Sheet111"/>
  <dimension ref="B5:D11"/>
  <sheetViews>
    <sheetView showGridLines="0" zoomScale="120" zoomScaleNormal="120" workbookViewId="0"/>
  </sheetViews>
  <sheetFormatPr defaultRowHeight="14.4"/>
  <cols>
    <col min="2" max="2" width="15.33203125" customWidth="1"/>
    <col min="3" max="3" width="41" customWidth="1"/>
    <col min="4" max="4" width="45.6640625" customWidth="1"/>
  </cols>
  <sheetData>
    <row r="5" spans="2:4">
      <c r="B5" s="47" t="s">
        <v>130</v>
      </c>
      <c r="C5" s="48" t="s">
        <v>131</v>
      </c>
      <c r="D5" s="47" t="s">
        <v>132</v>
      </c>
    </row>
    <row r="6" spans="2:4" ht="24" customHeight="1">
      <c r="B6" s="49" t="s">
        <v>133</v>
      </c>
      <c r="C6" s="50" t="s">
        <v>134</v>
      </c>
      <c r="D6" s="51" t="s">
        <v>135</v>
      </c>
    </row>
    <row r="7" spans="2:4" ht="24" customHeight="1">
      <c r="B7" s="49" t="e">
        <v>#NAME?</v>
      </c>
      <c r="C7" s="50" t="s">
        <v>136</v>
      </c>
      <c r="D7" s="51" t="s">
        <v>137</v>
      </c>
    </row>
    <row r="8" spans="2:4" ht="27.6">
      <c r="B8" s="49" t="e">
        <v>#REF!</v>
      </c>
      <c r="C8" s="50" t="s">
        <v>138</v>
      </c>
      <c r="D8" s="51" t="s">
        <v>139</v>
      </c>
    </row>
    <row r="9" spans="2:4" ht="27.6">
      <c r="B9" s="49" t="e">
        <v>#VALUE!</v>
      </c>
      <c r="C9" s="50" t="s">
        <v>140</v>
      </c>
      <c r="D9" s="51" t="s">
        <v>141</v>
      </c>
    </row>
    <row r="10" spans="2:4" ht="27.6">
      <c r="B10" s="49" t="e">
        <v>#DIV/0!</v>
      </c>
      <c r="C10" s="50" t="s">
        <v>142</v>
      </c>
      <c r="D10" s="51" t="s">
        <v>143</v>
      </c>
    </row>
    <row r="11" spans="2:4">
      <c r="B11" s="32"/>
      <c r="C11" s="52"/>
      <c r="D11" s="33"/>
    </row>
  </sheetData>
  <conditionalFormatting sqref="B6:D6 C7:D11">
    <cfRule type="expression" dxfId="25" priority="1">
      <formula>MOD(ROW(),2)=0</formula>
    </cfRule>
  </conditionalFormatting>
  <conditionalFormatting sqref="B7:B11">
    <cfRule type="expression" dxfId="24" priority="2">
      <formula>MOD(ROW(),2)=0</formula>
    </cfRule>
  </conditionalFormatting>
  <pageMargins left="0.7" right="0.7" top="0.75" bottom="0.75" header="0.3" footer="0.3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 codeName="Sheet112">
    <pageSetUpPr autoPageBreaks="0" fitToPage="1"/>
  </sheetPr>
  <dimension ref="B2:I43"/>
  <sheetViews>
    <sheetView showGridLines="0" zoomScale="120" zoomScaleNormal="120" workbookViewId="0"/>
  </sheetViews>
  <sheetFormatPr defaultColWidth="9.109375" defaultRowHeight="21" customHeight="1"/>
  <cols>
    <col min="1" max="1" width="4.44140625" style="26" customWidth="1"/>
    <col min="2" max="2" width="2.5546875" style="26" customWidth="1"/>
    <col min="3" max="3" width="10.6640625" style="26" customWidth="1"/>
    <col min="4" max="4" width="11.44140625" style="27" customWidth="1"/>
    <col min="5" max="5" width="9.44140625" style="26" customWidth="1"/>
    <col min="6" max="6" width="12" style="26" customWidth="1"/>
    <col min="7" max="7" width="15.109375" style="26" customWidth="1"/>
    <col min="8" max="8" width="15.5546875" style="26" customWidth="1"/>
    <col min="9" max="9" width="14.5546875" style="26" customWidth="1"/>
    <col min="10" max="10" width="11.88671875" style="26" customWidth="1"/>
    <col min="11" max="16384" width="9.109375" style="26"/>
  </cols>
  <sheetData>
    <row r="2" spans="2:9" s="1" customFormat="1" ht="8.25" customHeight="1"/>
    <row r="3" spans="2:9" s="1" customFormat="1" ht="38.25" customHeight="1" thickBot="1">
      <c r="B3" s="2" t="s">
        <v>144</v>
      </c>
      <c r="C3" s="3"/>
      <c r="D3" s="3"/>
      <c r="E3" s="3"/>
    </row>
    <row r="4" spans="2:9" s="1" customFormat="1" ht="17.25" customHeight="1">
      <c r="B4" s="25"/>
      <c r="C4"/>
      <c r="D4"/>
      <c r="E4"/>
    </row>
    <row r="5" spans="2:9" ht="21" customHeight="1">
      <c r="G5" s="1"/>
    </row>
    <row r="6" spans="2:9" customFormat="1" ht="35.25" customHeight="1">
      <c r="C6" s="28" t="s">
        <v>145</v>
      </c>
      <c r="H6" s="840"/>
      <c r="I6" s="840"/>
    </row>
    <row r="7" spans="2:9" ht="21" customHeight="1">
      <c r="C7" s="43" t="s">
        <v>146</v>
      </c>
      <c r="D7" s="24" t="s">
        <v>147</v>
      </c>
      <c r="E7" s="24" t="s">
        <v>109</v>
      </c>
      <c r="F7" s="24" t="s">
        <v>51</v>
      </c>
    </row>
    <row r="8" spans="2:9" ht="21" customHeight="1">
      <c r="C8" s="45" t="s">
        <v>148</v>
      </c>
      <c r="D8" s="15" t="s">
        <v>149</v>
      </c>
      <c r="E8" s="53">
        <v>37257</v>
      </c>
      <c r="F8" s="8">
        <v>3214</v>
      </c>
    </row>
    <row r="9" spans="2:9" ht="21" customHeight="1">
      <c r="C9" s="45" t="s">
        <v>148</v>
      </c>
      <c r="D9" s="15" t="s">
        <v>150</v>
      </c>
      <c r="E9" s="53">
        <v>37258</v>
      </c>
      <c r="F9" s="8">
        <v>1234</v>
      </c>
    </row>
    <row r="10" spans="2:9" ht="21" customHeight="1">
      <c r="C10" s="45" t="s">
        <v>151</v>
      </c>
      <c r="D10" s="15" t="s">
        <v>152</v>
      </c>
      <c r="E10" s="53">
        <v>37259</v>
      </c>
      <c r="F10" s="8">
        <v>3278</v>
      </c>
    </row>
    <row r="11" spans="2:9" ht="21" customHeight="1">
      <c r="C11" s="45" t="s">
        <v>151</v>
      </c>
      <c r="D11" s="15" t="s">
        <v>152</v>
      </c>
      <c r="E11" s="53">
        <v>37260</v>
      </c>
      <c r="F11" s="8">
        <v>35791</v>
      </c>
    </row>
    <row r="12" spans="2:9" ht="21" customHeight="1">
      <c r="C12" s="45" t="s">
        <v>151</v>
      </c>
      <c r="D12" s="15" t="s">
        <v>153</v>
      </c>
      <c r="E12" s="53">
        <v>37261</v>
      </c>
      <c r="F12" s="8">
        <v>68751</v>
      </c>
    </row>
    <row r="13" spans="2:9" ht="21" customHeight="1">
      <c r="C13" s="45" t="s">
        <v>151</v>
      </c>
      <c r="D13" s="15" t="s">
        <v>153</v>
      </c>
      <c r="E13" s="53">
        <v>37262</v>
      </c>
      <c r="F13" s="8">
        <v>6651</v>
      </c>
    </row>
    <row r="14" spans="2:9" ht="21" customHeight="1">
      <c r="C14" s="45" t="s">
        <v>154</v>
      </c>
      <c r="D14" s="15" t="s">
        <v>155</v>
      </c>
      <c r="E14" s="53">
        <v>37263</v>
      </c>
      <c r="F14" s="8">
        <v>64321</v>
      </c>
    </row>
    <row r="15" spans="2:9" ht="21" customHeight="1">
      <c r="C15" s="45" t="s">
        <v>154</v>
      </c>
      <c r="D15" s="15" t="s">
        <v>156</v>
      </c>
      <c r="E15" s="53">
        <v>37264</v>
      </c>
      <c r="F15" s="8">
        <v>654</v>
      </c>
    </row>
    <row r="16" spans="2:9" ht="21" customHeight="1">
      <c r="C16" s="45" t="s">
        <v>154</v>
      </c>
      <c r="D16" s="15" t="s">
        <v>156</v>
      </c>
      <c r="E16" s="53">
        <v>37265</v>
      </c>
      <c r="F16" s="8">
        <v>321</v>
      </c>
    </row>
    <row r="17" spans="3:6" ht="11.25" customHeight="1">
      <c r="C17" s="45" t="s">
        <v>148</v>
      </c>
      <c r="D17" s="15" t="s">
        <v>149</v>
      </c>
      <c r="E17" s="53">
        <v>37288</v>
      </c>
      <c r="F17" s="8">
        <v>3214</v>
      </c>
    </row>
    <row r="18" spans="3:6" ht="21" customHeight="1">
      <c r="C18" s="45" t="s">
        <v>148</v>
      </c>
      <c r="D18" s="15" t="s">
        <v>150</v>
      </c>
      <c r="E18" s="53">
        <v>37289</v>
      </c>
      <c r="F18" s="8">
        <v>1234</v>
      </c>
    </row>
    <row r="19" spans="3:6" ht="21" customHeight="1">
      <c r="C19" s="45" t="s">
        <v>151</v>
      </c>
      <c r="D19" s="15" t="s">
        <v>152</v>
      </c>
      <c r="E19" s="53">
        <v>37318</v>
      </c>
      <c r="F19" s="8">
        <v>3278</v>
      </c>
    </row>
    <row r="20" spans="3:6" ht="21" customHeight="1">
      <c r="C20" s="45" t="s">
        <v>151</v>
      </c>
      <c r="D20" s="15" t="s">
        <v>152</v>
      </c>
      <c r="E20" s="53">
        <v>37291</v>
      </c>
      <c r="F20" s="8">
        <v>35791</v>
      </c>
    </row>
    <row r="21" spans="3:6" ht="21" customHeight="1">
      <c r="C21" s="45" t="s">
        <v>151</v>
      </c>
      <c r="D21" s="15" t="s">
        <v>153</v>
      </c>
      <c r="E21" s="53">
        <v>37320</v>
      </c>
      <c r="F21" s="8">
        <v>68751</v>
      </c>
    </row>
    <row r="22" spans="3:6" ht="21" customHeight="1">
      <c r="C22" s="45" t="s">
        <v>151</v>
      </c>
      <c r="D22" s="15" t="s">
        <v>153</v>
      </c>
      <c r="E22" s="53">
        <v>37293</v>
      </c>
      <c r="F22" s="8">
        <v>6651</v>
      </c>
    </row>
    <row r="23" spans="3:6" ht="21" customHeight="1">
      <c r="C23" s="45" t="s">
        <v>154</v>
      </c>
      <c r="D23" s="15" t="s">
        <v>155</v>
      </c>
      <c r="E23" s="53">
        <v>37322</v>
      </c>
      <c r="F23" s="8">
        <v>64321</v>
      </c>
    </row>
    <row r="24" spans="3:6" ht="21" customHeight="1">
      <c r="C24" s="45" t="s">
        <v>154</v>
      </c>
      <c r="D24" s="15" t="s">
        <v>156</v>
      </c>
      <c r="E24" s="53">
        <v>37295</v>
      </c>
      <c r="F24" s="8">
        <v>654</v>
      </c>
    </row>
    <row r="25" spans="3:6" ht="21" customHeight="1">
      <c r="C25" s="45" t="s">
        <v>154</v>
      </c>
      <c r="D25" s="15" t="s">
        <v>156</v>
      </c>
      <c r="E25" s="53">
        <v>37324</v>
      </c>
      <c r="F25" s="8">
        <v>321</v>
      </c>
    </row>
    <row r="26" spans="3:6" ht="21" customHeight="1">
      <c r="C26" s="45" t="s">
        <v>148</v>
      </c>
      <c r="D26" s="15" t="s">
        <v>149</v>
      </c>
      <c r="E26" s="53">
        <v>37347</v>
      </c>
      <c r="F26" s="8">
        <v>3214</v>
      </c>
    </row>
    <row r="27" spans="3:6" ht="21" customHeight="1">
      <c r="C27" s="45" t="s">
        <v>148</v>
      </c>
      <c r="D27" s="15" t="s">
        <v>150</v>
      </c>
      <c r="E27" s="53">
        <v>37347</v>
      </c>
      <c r="F27" s="8">
        <v>1234</v>
      </c>
    </row>
    <row r="28" spans="3:6" ht="21" customHeight="1">
      <c r="C28" s="45" t="s">
        <v>151</v>
      </c>
      <c r="D28" s="15" t="s">
        <v>152</v>
      </c>
      <c r="E28" s="53">
        <v>37347</v>
      </c>
      <c r="F28" s="8">
        <v>3278</v>
      </c>
    </row>
    <row r="29" spans="3:6" ht="21" customHeight="1">
      <c r="C29" s="45" t="s">
        <v>151</v>
      </c>
      <c r="D29" s="15" t="s">
        <v>152</v>
      </c>
      <c r="E29" s="53">
        <v>37347</v>
      </c>
      <c r="F29" s="8">
        <v>35791</v>
      </c>
    </row>
    <row r="30" spans="3:6" ht="21" customHeight="1">
      <c r="C30" s="45" t="s">
        <v>151</v>
      </c>
      <c r="D30" s="15" t="s">
        <v>153</v>
      </c>
      <c r="E30" s="53">
        <v>37347</v>
      </c>
      <c r="F30" s="8">
        <v>68751</v>
      </c>
    </row>
    <row r="31" spans="3:6" ht="21" customHeight="1">
      <c r="C31" s="45" t="s">
        <v>151</v>
      </c>
      <c r="D31" s="15" t="s">
        <v>153</v>
      </c>
      <c r="E31" s="53">
        <v>37382</v>
      </c>
      <c r="F31" s="8">
        <v>6651</v>
      </c>
    </row>
    <row r="32" spans="3:6" ht="21" customHeight="1">
      <c r="C32" s="45" t="s">
        <v>154</v>
      </c>
      <c r="D32" s="15" t="s">
        <v>155</v>
      </c>
      <c r="E32" s="53">
        <v>37382</v>
      </c>
      <c r="F32" s="8">
        <v>64321</v>
      </c>
    </row>
    <row r="33" spans="3:6" ht="21" customHeight="1">
      <c r="C33" s="45" t="s">
        <v>154</v>
      </c>
      <c r="D33" s="15" t="s">
        <v>156</v>
      </c>
      <c r="E33" s="53">
        <v>37382</v>
      </c>
      <c r="F33" s="8">
        <v>654</v>
      </c>
    </row>
    <row r="34" spans="3:6" ht="21" customHeight="1">
      <c r="C34" s="45" t="s">
        <v>154</v>
      </c>
      <c r="D34" s="15" t="s">
        <v>156</v>
      </c>
      <c r="E34" s="53">
        <v>37382</v>
      </c>
      <c r="F34" s="8">
        <v>321</v>
      </c>
    </row>
    <row r="35" spans="3:6" ht="21" customHeight="1">
      <c r="C35" s="45" t="s">
        <v>148</v>
      </c>
      <c r="D35" s="15" t="s">
        <v>149</v>
      </c>
      <c r="E35" s="53">
        <v>37408</v>
      </c>
      <c r="F35" s="8">
        <v>3214</v>
      </c>
    </row>
    <row r="36" spans="3:6" ht="21" customHeight="1">
      <c r="C36" s="45" t="s">
        <v>148</v>
      </c>
      <c r="D36" s="15" t="s">
        <v>150</v>
      </c>
      <c r="E36" s="53">
        <v>37408</v>
      </c>
      <c r="F36" s="8">
        <v>1234</v>
      </c>
    </row>
    <row r="37" spans="3:6" ht="21" customHeight="1">
      <c r="C37" s="45" t="s">
        <v>151</v>
      </c>
      <c r="D37" s="15" t="s">
        <v>152</v>
      </c>
      <c r="E37" s="53">
        <v>37440</v>
      </c>
      <c r="F37" s="8">
        <v>3278</v>
      </c>
    </row>
    <row r="38" spans="3:6" ht="21" customHeight="1">
      <c r="C38" s="45" t="s">
        <v>151</v>
      </c>
      <c r="D38" s="15" t="s">
        <v>152</v>
      </c>
      <c r="E38" s="53">
        <v>37472</v>
      </c>
      <c r="F38" s="8">
        <v>35791</v>
      </c>
    </row>
    <row r="39" spans="3:6" ht="21" customHeight="1">
      <c r="C39" s="45" t="s">
        <v>151</v>
      </c>
      <c r="D39" s="15" t="s">
        <v>153</v>
      </c>
      <c r="E39" s="53">
        <v>37504</v>
      </c>
      <c r="F39" s="8">
        <v>68751</v>
      </c>
    </row>
    <row r="40" spans="3:6" ht="21" customHeight="1">
      <c r="C40" s="45" t="s">
        <v>151</v>
      </c>
      <c r="D40" s="15" t="s">
        <v>153</v>
      </c>
      <c r="E40" s="53">
        <v>37535</v>
      </c>
      <c r="F40" s="8">
        <v>6651</v>
      </c>
    </row>
    <row r="41" spans="3:6" ht="21" customHeight="1">
      <c r="C41" s="45" t="s">
        <v>154</v>
      </c>
      <c r="D41" s="15" t="s">
        <v>155</v>
      </c>
      <c r="E41" s="53">
        <v>37567</v>
      </c>
      <c r="F41" s="8">
        <v>64321</v>
      </c>
    </row>
    <row r="42" spans="3:6" ht="21" customHeight="1">
      <c r="C42" s="45" t="s">
        <v>154</v>
      </c>
      <c r="D42" s="15" t="s">
        <v>156</v>
      </c>
      <c r="E42" s="53">
        <v>37598</v>
      </c>
      <c r="F42" s="8">
        <v>654</v>
      </c>
    </row>
    <row r="43" spans="3:6" ht="21" customHeight="1">
      <c r="C43" s="45" t="s">
        <v>154</v>
      </c>
      <c r="D43" s="15" t="s">
        <v>156</v>
      </c>
      <c r="E43" s="53">
        <v>37598</v>
      </c>
      <c r="F43" s="8">
        <v>321</v>
      </c>
    </row>
  </sheetData>
  <mergeCells count="1">
    <mergeCell ref="H6:I6"/>
  </mergeCells>
  <conditionalFormatting sqref="C8:E9">
    <cfRule type="expression" dxfId="23" priority="6">
      <formula>MOD(ROW(),2)=0</formula>
    </cfRule>
  </conditionalFormatting>
  <conditionalFormatting sqref="F9">
    <cfRule type="expression" dxfId="22" priority="4">
      <formula>MOD(ROW(),2)=0</formula>
    </cfRule>
  </conditionalFormatting>
  <conditionalFormatting sqref="C10:E43">
    <cfRule type="expression" dxfId="21" priority="3">
      <formula>MOD(ROW(),2)=0</formula>
    </cfRule>
  </conditionalFormatting>
  <conditionalFormatting sqref="F8">
    <cfRule type="expression" dxfId="20" priority="5">
      <formula>MOD(ROW(),2)=0</formula>
    </cfRule>
  </conditionalFormatting>
  <conditionalFormatting sqref="F10 F12 F14 F16 F18 F20 F22 F24 F26 F28 F30 F32 F34 F36 F38 F40 F42">
    <cfRule type="expression" dxfId="19" priority="2">
      <formula>MOD(ROW(),2)=0</formula>
    </cfRule>
  </conditionalFormatting>
  <conditionalFormatting sqref="F11 F13 F15 F17 F19 F21 F23 F25 F27 F29 F31 F33 F35 F37 F39 F41 F43">
    <cfRule type="expression" dxfId="18" priority="1">
      <formula>MOD(ROW(),2)=0</formula>
    </cfRule>
  </conditionalFormatting>
  <printOptions horizontalCentered="1"/>
  <pageMargins left="0.4" right="0.4" top="0.4" bottom="0.4" header="0.3" footer="0.3"/>
  <pageSetup scale="83" fitToHeight="0" orientation="landscape" r:id="rId1"/>
  <headerFooter differentFirst="1" alignWithMargins="0">
    <oddFooter>Page &amp;P of &amp;N</oddFooter>
  </headerFooter>
  <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 codeName="Sheet113">
    <pageSetUpPr autoPageBreaks="0" fitToPage="1"/>
  </sheetPr>
  <dimension ref="B2:K18"/>
  <sheetViews>
    <sheetView showGridLines="0" zoomScale="120" zoomScaleNormal="120" workbookViewId="0"/>
  </sheetViews>
  <sheetFormatPr defaultColWidth="9.109375" defaultRowHeight="21" customHeight="1"/>
  <cols>
    <col min="1" max="1" width="4.44140625" style="26" customWidth="1"/>
    <col min="2" max="2" width="2.5546875" style="26" customWidth="1"/>
    <col min="3" max="3" width="10.6640625" style="26" customWidth="1"/>
    <col min="4" max="4" width="13.109375" style="27" bestFit="1" customWidth="1"/>
    <col min="5" max="6" width="13.109375" style="26" bestFit="1" customWidth="1"/>
    <col min="7" max="8" width="15.109375" style="26" customWidth="1"/>
    <col min="9" max="9" width="13.109375" style="26" customWidth="1"/>
    <col min="10" max="10" width="13.44140625" style="26" customWidth="1"/>
    <col min="11" max="11" width="15.5546875" style="26" customWidth="1"/>
    <col min="12" max="12" width="14.5546875" style="26" customWidth="1"/>
    <col min="13" max="13" width="11.88671875" style="26" customWidth="1"/>
    <col min="14" max="16384" width="9.109375" style="26"/>
  </cols>
  <sheetData>
    <row r="2" spans="2:11" s="1" customFormat="1" ht="8.25" customHeight="1"/>
    <row r="3" spans="2:11" s="1" customFormat="1" ht="38.25" customHeight="1" thickBot="1">
      <c r="B3" s="2" t="s">
        <v>144</v>
      </c>
      <c r="C3" s="3"/>
      <c r="D3" s="3"/>
      <c r="E3" s="3"/>
    </row>
    <row r="4" spans="2:11" s="1" customFormat="1" ht="17.25" customHeight="1">
      <c r="B4" s="25"/>
      <c r="C4"/>
      <c r="D4"/>
      <c r="E4"/>
      <c r="H4"/>
    </row>
    <row r="5" spans="2:11" s="1" customFormat="1" ht="17.25" customHeight="1">
      <c r="B5" s="25"/>
      <c r="C5"/>
      <c r="D5"/>
      <c r="E5"/>
      <c r="H5"/>
    </row>
    <row r="6" spans="2:11" customFormat="1" ht="35.25" customHeight="1">
      <c r="C6" s="28" t="s">
        <v>157</v>
      </c>
      <c r="G6" s="44" t="s">
        <v>158</v>
      </c>
      <c r="H6" s="54">
        <v>0.1236</v>
      </c>
      <c r="J6" s="840"/>
      <c r="K6" s="840"/>
    </row>
    <row r="7" spans="2:11" ht="21" customHeight="1">
      <c r="C7" s="24" t="s">
        <v>159</v>
      </c>
      <c r="D7" s="24" t="s">
        <v>3</v>
      </c>
      <c r="E7" s="24" t="s">
        <v>4</v>
      </c>
      <c r="F7" s="24" t="s">
        <v>5</v>
      </c>
      <c r="G7" s="24" t="s">
        <v>8</v>
      </c>
      <c r="H7" s="24" t="s">
        <v>160</v>
      </c>
      <c r="I7" s="24" t="s">
        <v>161</v>
      </c>
    </row>
    <row r="8" spans="2:11" ht="21" customHeight="1">
      <c r="C8" s="45" t="s">
        <v>162</v>
      </c>
      <c r="D8" s="55">
        <v>50038</v>
      </c>
      <c r="E8" s="55">
        <v>33222</v>
      </c>
      <c r="F8" s="55">
        <v>16406</v>
      </c>
      <c r="G8" s="15" t="e">
        <f>C8+D8+E8+F8</f>
        <v>#VALUE!</v>
      </c>
      <c r="H8" s="15" t="e">
        <f ca="1">avg(D8:F8)</f>
        <v>#NAME?</v>
      </c>
      <c r="I8" s="56" t="e">
        <f t="shared" ref="I8:I18" si="0">SUM(D8:F8)*Tax</f>
        <v>#REF!</v>
      </c>
    </row>
    <row r="9" spans="2:11" ht="21" customHeight="1">
      <c r="C9" s="45" t="s">
        <v>163</v>
      </c>
      <c r="D9" s="55">
        <v>55472</v>
      </c>
      <c r="E9" s="55">
        <v>36554</v>
      </c>
      <c r="F9" s="55">
        <v>17636</v>
      </c>
      <c r="G9" s="15" t="e">
        <f t="shared" ref="G9:G18" si="1">C9+D9+E9+F9</f>
        <v>#VALUE!</v>
      </c>
      <c r="H9" s="15" t="e">
        <f t="shared" ref="H9:H18" ca="1" si="2">avg(D9:F9)</f>
        <v>#NAME?</v>
      </c>
      <c r="I9" s="56" t="e">
        <f t="shared" si="0"/>
        <v>#REF!</v>
      </c>
    </row>
    <row r="10" spans="2:11" ht="21" customHeight="1">
      <c r="C10" s="45" t="s">
        <v>164</v>
      </c>
      <c r="D10" s="55">
        <v>6566</v>
      </c>
      <c r="E10" s="55">
        <v>6566</v>
      </c>
      <c r="F10" s="55">
        <v>6566</v>
      </c>
      <c r="G10" s="15" t="e">
        <f t="shared" si="1"/>
        <v>#VALUE!</v>
      </c>
      <c r="H10" s="15" t="e">
        <f t="shared" ca="1" si="2"/>
        <v>#NAME?</v>
      </c>
      <c r="I10" s="56" t="e">
        <f t="shared" si="0"/>
        <v>#REF!</v>
      </c>
    </row>
    <row r="11" spans="2:11" ht="21" customHeight="1">
      <c r="C11" s="45" t="s">
        <v>165</v>
      </c>
      <c r="D11" s="55">
        <v>33736</v>
      </c>
      <c r="E11" s="55">
        <v>23226</v>
      </c>
      <c r="F11" s="55">
        <v>12716</v>
      </c>
      <c r="G11" s="15" t="e">
        <f t="shared" si="1"/>
        <v>#VALUE!</v>
      </c>
      <c r="H11" s="15" t="e">
        <f t="shared" ca="1" si="2"/>
        <v>#NAME?</v>
      </c>
      <c r="I11" s="56" t="e">
        <f t="shared" si="0"/>
        <v>#REF!</v>
      </c>
    </row>
    <row r="12" spans="2:11" ht="21" customHeight="1">
      <c r="C12" s="45" t="s">
        <v>166</v>
      </c>
      <c r="D12" s="55">
        <v>1132</v>
      </c>
      <c r="E12" s="55">
        <v>3234</v>
      </c>
      <c r="F12" s="55">
        <v>5336</v>
      </c>
      <c r="G12" s="15" t="e">
        <f t="shared" si="1"/>
        <v>#VALUE!</v>
      </c>
      <c r="H12" s="15" t="e">
        <f t="shared" ca="1" si="2"/>
        <v>#NAME?</v>
      </c>
      <c r="I12" s="56" t="e">
        <f t="shared" si="0"/>
        <v>#REF!</v>
      </c>
    </row>
    <row r="13" spans="2:11" ht="21" customHeight="1">
      <c r="C13" s="45" t="s">
        <v>167</v>
      </c>
      <c r="D13" s="55">
        <v>12000</v>
      </c>
      <c r="E13" s="55">
        <v>9898</v>
      </c>
      <c r="F13" s="55">
        <v>7796</v>
      </c>
      <c r="G13" s="15" t="e">
        <f t="shared" si="1"/>
        <v>#VALUE!</v>
      </c>
      <c r="H13" s="15" t="e">
        <f t="shared" ca="1" si="2"/>
        <v>#NAME?</v>
      </c>
      <c r="I13" s="56" t="e">
        <f t="shared" si="0"/>
        <v>#REF!</v>
      </c>
    </row>
    <row r="14" spans="2:11" ht="21" customHeight="1">
      <c r="C14" s="45" t="s">
        <v>168</v>
      </c>
      <c r="D14" s="55">
        <v>22868</v>
      </c>
      <c r="E14" s="55">
        <v>16562</v>
      </c>
      <c r="F14" s="55">
        <v>10256</v>
      </c>
      <c r="G14" s="15" t="e">
        <f t="shared" si="1"/>
        <v>#VALUE!</v>
      </c>
      <c r="H14" s="15" t="e">
        <f t="shared" ca="1" si="2"/>
        <v>#NAME?</v>
      </c>
      <c r="I14" s="56" t="e">
        <f t="shared" si="0"/>
        <v>#REF!</v>
      </c>
    </row>
    <row r="15" spans="2:11" ht="21" customHeight="1">
      <c r="C15" s="45" t="s">
        <v>169</v>
      </c>
      <c r="D15" s="55">
        <v>39170</v>
      </c>
      <c r="E15" s="55">
        <v>26558</v>
      </c>
      <c r="F15" s="55">
        <v>13946</v>
      </c>
      <c r="G15" s="15" t="e">
        <f t="shared" si="1"/>
        <v>#VALUE!</v>
      </c>
      <c r="H15" s="15" t="e">
        <f t="shared" ca="1" si="2"/>
        <v>#NAME?</v>
      </c>
      <c r="I15" s="56" t="e">
        <f t="shared" si="0"/>
        <v>#REF!</v>
      </c>
    </row>
    <row r="16" spans="2:11" ht="21" customHeight="1">
      <c r="C16" s="45" t="s">
        <v>170</v>
      </c>
      <c r="D16" s="55">
        <v>28302</v>
      </c>
      <c r="E16" s="55">
        <v>19894</v>
      </c>
      <c r="F16" s="55">
        <v>11486</v>
      </c>
      <c r="G16" s="15" t="e">
        <f t="shared" si="1"/>
        <v>#VALUE!</v>
      </c>
      <c r="H16" s="15" t="e">
        <f t="shared" ca="1" si="2"/>
        <v>#NAME?</v>
      </c>
      <c r="I16" s="56" t="e">
        <f t="shared" si="0"/>
        <v>#REF!</v>
      </c>
    </row>
    <row r="17" spans="3:9" ht="11.25" customHeight="1">
      <c r="C17" s="45" t="s">
        <v>171</v>
      </c>
      <c r="D17" s="55">
        <v>17434</v>
      </c>
      <c r="E17" s="55">
        <v>13230</v>
      </c>
      <c r="F17" s="55">
        <v>9026</v>
      </c>
      <c r="G17" s="15" t="e">
        <f t="shared" si="1"/>
        <v>#VALUE!</v>
      </c>
      <c r="H17" s="15" t="e">
        <f t="shared" ca="1" si="2"/>
        <v>#NAME?</v>
      </c>
      <c r="I17" s="56" t="e">
        <f t="shared" si="0"/>
        <v>#REF!</v>
      </c>
    </row>
    <row r="18" spans="3:9" ht="21" customHeight="1">
      <c r="C18" s="45" t="s">
        <v>172</v>
      </c>
      <c r="D18" s="55">
        <v>44604</v>
      </c>
      <c r="E18" s="55">
        <v>29890</v>
      </c>
      <c r="F18" s="55">
        <v>15176</v>
      </c>
      <c r="G18" s="15" t="e">
        <f t="shared" si="1"/>
        <v>#VALUE!</v>
      </c>
      <c r="H18" s="15" t="e">
        <f t="shared" ca="1" si="2"/>
        <v>#NAME?</v>
      </c>
      <c r="I18" s="56" t="e">
        <f t="shared" si="0"/>
        <v>#REF!</v>
      </c>
    </row>
  </sheetData>
  <mergeCells count="1">
    <mergeCell ref="J6:K6"/>
  </mergeCells>
  <conditionalFormatting sqref="C8:E9">
    <cfRule type="expression" dxfId="17" priority="7">
      <formula>MOD(ROW(),2)=0</formula>
    </cfRule>
  </conditionalFormatting>
  <conditionalFormatting sqref="F8">
    <cfRule type="expression" dxfId="16" priority="6">
      <formula>MOD(ROW(),2)=0</formula>
    </cfRule>
  </conditionalFormatting>
  <conditionalFormatting sqref="F9">
    <cfRule type="expression" dxfId="15" priority="5">
      <formula>MOD(ROW(),2)=0</formula>
    </cfRule>
  </conditionalFormatting>
  <conditionalFormatting sqref="C10:E18">
    <cfRule type="expression" dxfId="14" priority="3">
      <formula>MOD(ROW(),2)=0</formula>
    </cfRule>
  </conditionalFormatting>
  <conditionalFormatting sqref="F10 F12 F14 F16 F18">
    <cfRule type="expression" dxfId="13" priority="2">
      <formula>MOD(ROW(),2)=0</formula>
    </cfRule>
  </conditionalFormatting>
  <conditionalFormatting sqref="F11 F13 F15 F17">
    <cfRule type="expression" dxfId="12" priority="1">
      <formula>MOD(ROW(),2)=0</formula>
    </cfRule>
  </conditionalFormatting>
  <conditionalFormatting sqref="G8:I18">
    <cfRule type="expression" dxfId="11" priority="4">
      <formula>MOD(ROW(),2)=0</formula>
    </cfRule>
  </conditionalFormatting>
  <printOptions horizontalCentered="1"/>
  <pageMargins left="0.4" right="0.4" top="0.4" bottom="0.4" header="0.3" footer="0.3"/>
  <pageSetup scale="83" fitToHeight="0" orientation="landscape" r:id="rId1"/>
  <headerFooter differentFirst="1" alignWithMargins="0">
    <oddFooter>Page &amp;P of &amp;N</oddFooter>
  </headerFooter>
  <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 codeName="Sheet114">
    <pageSetUpPr autoPageBreaks="0" fitToPage="1"/>
  </sheetPr>
  <dimension ref="B2:I14"/>
  <sheetViews>
    <sheetView showGridLines="0" zoomScale="120" zoomScaleNormal="120" workbookViewId="0"/>
  </sheetViews>
  <sheetFormatPr defaultColWidth="9.109375" defaultRowHeight="21" customHeight="1"/>
  <cols>
    <col min="1" max="1" width="4.44140625" style="26" customWidth="1"/>
    <col min="2" max="2" width="2.5546875" style="26" customWidth="1"/>
    <col min="3" max="3" width="10.6640625" style="26" customWidth="1"/>
    <col min="4" max="4" width="13" style="27" customWidth="1"/>
    <col min="5" max="5" width="14.6640625" style="26" customWidth="1"/>
    <col min="6" max="6" width="15.33203125" style="26" customWidth="1"/>
    <col min="7" max="7" width="17.88671875" style="26" bestFit="1" customWidth="1"/>
    <col min="8" max="8" width="15.5546875" style="26" customWidth="1"/>
    <col min="9" max="9" width="14.5546875" style="26" customWidth="1"/>
    <col min="10" max="10" width="11.88671875" style="26" customWidth="1"/>
    <col min="11" max="16384" width="9.109375" style="26"/>
  </cols>
  <sheetData>
    <row r="2" spans="2:9" s="1" customFormat="1" ht="8.25" customHeight="1"/>
    <row r="3" spans="2:9" s="1" customFormat="1" ht="38.25" customHeight="1" thickBot="1">
      <c r="B3" s="2" t="s">
        <v>144</v>
      </c>
      <c r="C3" s="3"/>
      <c r="D3" s="3"/>
      <c r="E3" s="3"/>
    </row>
    <row r="4" spans="2:9" s="1" customFormat="1" ht="17.25" customHeight="1">
      <c r="B4" s="25"/>
      <c r="C4"/>
      <c r="D4"/>
      <c r="E4"/>
    </row>
    <row r="5" spans="2:9" ht="21" customHeight="1">
      <c r="G5" s="1"/>
    </row>
    <row r="6" spans="2:9" customFormat="1" ht="35.25" customHeight="1">
      <c r="C6" s="28" t="s">
        <v>173</v>
      </c>
      <c r="H6" s="840"/>
      <c r="I6" s="840"/>
    </row>
    <row r="7" spans="2:9" ht="21" customHeight="1">
      <c r="C7" s="24" t="s">
        <v>174</v>
      </c>
      <c r="D7" s="24" t="s">
        <v>175</v>
      </c>
      <c r="E7" s="24" t="s">
        <v>176</v>
      </c>
      <c r="F7" s="24" t="s">
        <v>177</v>
      </c>
      <c r="G7" s="24" t="s">
        <v>178</v>
      </c>
    </row>
    <row r="8" spans="2:9" ht="21" customHeight="1">
      <c r="C8" s="8" t="s">
        <v>179</v>
      </c>
      <c r="D8" s="15">
        <v>100</v>
      </c>
      <c r="E8" s="57">
        <v>108000</v>
      </c>
      <c r="F8" s="8">
        <f>E8/D8</f>
        <v>1080</v>
      </c>
      <c r="G8" s="8"/>
    </row>
    <row r="9" spans="2:9" ht="21" customHeight="1">
      <c r="C9" s="8" t="s">
        <v>180</v>
      </c>
      <c r="D9" s="15">
        <v>200</v>
      </c>
      <c r="E9" s="57">
        <v>23100</v>
      </c>
      <c r="F9" s="8">
        <f t="shared" ref="F9:F13" si="0">E9/D9</f>
        <v>115.5</v>
      </c>
      <c r="G9" s="8"/>
    </row>
    <row r="10" spans="2:9" ht="21" customHeight="1">
      <c r="C10" s="8" t="s">
        <v>181</v>
      </c>
      <c r="D10" s="15"/>
      <c r="E10" s="57">
        <v>12300</v>
      </c>
      <c r="F10" s="8" t="e">
        <f t="shared" si="0"/>
        <v>#DIV/0!</v>
      </c>
      <c r="G10" s="8"/>
    </row>
    <row r="11" spans="2:9" ht="21" customHeight="1">
      <c r="C11" s="8" t="s">
        <v>182</v>
      </c>
      <c r="D11" s="15">
        <v>120</v>
      </c>
      <c r="E11" s="57">
        <v>234800</v>
      </c>
      <c r="F11" s="8">
        <f t="shared" si="0"/>
        <v>1956.6666666666667</v>
      </c>
      <c r="G11" s="8"/>
    </row>
    <row r="12" spans="2:9" ht="21" customHeight="1">
      <c r="C12" s="8" t="s">
        <v>183</v>
      </c>
      <c r="D12" s="15">
        <v>300</v>
      </c>
      <c r="E12" s="57">
        <v>12890</v>
      </c>
      <c r="F12" s="8">
        <f t="shared" si="0"/>
        <v>42.966666666666669</v>
      </c>
      <c r="G12" s="8"/>
    </row>
    <row r="13" spans="2:9" ht="21" customHeight="1">
      <c r="C13" s="8" t="s">
        <v>65</v>
      </c>
      <c r="D13" s="15"/>
      <c r="E13" s="57">
        <v>120000</v>
      </c>
      <c r="F13" s="8" t="e">
        <f t="shared" si="0"/>
        <v>#DIV/0!</v>
      </c>
      <c r="G13" s="8"/>
    </row>
    <row r="14" spans="2:9" ht="21" customHeight="1">
      <c r="C14" s="45"/>
      <c r="D14" s="15"/>
      <c r="E14" s="53"/>
      <c r="F14" s="8"/>
    </row>
  </sheetData>
  <mergeCells count="1">
    <mergeCell ref="H6:I6"/>
  </mergeCells>
  <conditionalFormatting sqref="C8:E9">
    <cfRule type="expression" dxfId="10" priority="5">
      <formula>MOD(ROW(),2)=0</formula>
    </cfRule>
  </conditionalFormatting>
  <conditionalFormatting sqref="C10:E14">
    <cfRule type="expression" dxfId="9" priority="3">
      <formula>MOD(ROW(),2)=0</formula>
    </cfRule>
  </conditionalFormatting>
  <conditionalFormatting sqref="F8:F13">
    <cfRule type="expression" dxfId="8" priority="4">
      <formula>MOD(ROW(),2)=0</formula>
    </cfRule>
  </conditionalFormatting>
  <conditionalFormatting sqref="F14">
    <cfRule type="expression" dxfId="7" priority="2">
      <formula>MOD(ROW(),2)=0</formula>
    </cfRule>
  </conditionalFormatting>
  <conditionalFormatting sqref="G8:G13">
    <cfRule type="expression" dxfId="6" priority="1">
      <formula>MOD(ROW(),2)=0</formula>
    </cfRule>
  </conditionalFormatting>
  <printOptions horizontalCentered="1"/>
  <pageMargins left="0.4" right="0.4" top="0.4" bottom="0.4" header="0.3" footer="0.3"/>
  <pageSetup scale="83" fitToHeight="0" orientation="landscape" r:id="rId1"/>
  <headerFooter differentFirst="1" alignWithMargins="0">
    <oddFooter>Page &amp;P of &amp;N</oddFooter>
  </headerFooter>
  <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 codeName="Sheet129"/>
  <dimension ref="A3:K38"/>
  <sheetViews>
    <sheetView showGridLines="0" workbookViewId="0"/>
  </sheetViews>
  <sheetFormatPr defaultRowHeight="14.4"/>
  <cols>
    <col min="4" max="4" width="4.5546875" customWidth="1"/>
    <col min="8" max="8" width="4.5546875" customWidth="1"/>
  </cols>
  <sheetData>
    <row r="3" spans="1:11" ht="15.6">
      <c r="A3" s="863" t="s">
        <v>2093</v>
      </c>
      <c r="B3" s="863"/>
      <c r="C3" s="863"/>
      <c r="E3" s="862" t="s">
        <v>2094</v>
      </c>
      <c r="F3" s="862"/>
      <c r="G3" s="862"/>
      <c r="I3" s="862" t="s">
        <v>2095</v>
      </c>
      <c r="J3" s="862"/>
      <c r="K3" s="862"/>
    </row>
    <row r="4" spans="1:11">
      <c r="A4" s="729">
        <f t="shared" ref="A4:C13" ca="1" si="0">RANDBETWEEN(1,12)</f>
        <v>12</v>
      </c>
      <c r="B4" s="777">
        <f t="shared" ca="1" si="0"/>
        <v>11</v>
      </c>
      <c r="C4" s="778">
        <f t="shared" ca="1" si="0"/>
        <v>10</v>
      </c>
      <c r="E4" s="729">
        <f t="shared" ref="E4:G13" ca="1" si="1">RANDBETWEEN(1,100)</f>
        <v>6</v>
      </c>
      <c r="F4" s="777">
        <f t="shared" ca="1" si="1"/>
        <v>97</v>
      </c>
      <c r="G4" s="778">
        <f t="shared" ca="1" si="1"/>
        <v>6</v>
      </c>
      <c r="I4" s="729">
        <f t="shared" ref="I4:K13" ca="1" si="2">RANDBETWEEN(1,100)</f>
        <v>8</v>
      </c>
      <c r="J4" s="777">
        <f t="shared" ca="1" si="2"/>
        <v>45</v>
      </c>
      <c r="K4" s="778">
        <f t="shared" ca="1" si="2"/>
        <v>25</v>
      </c>
    </row>
    <row r="5" spans="1:11">
      <c r="A5" s="779">
        <f t="shared" ca="1" si="0"/>
        <v>10</v>
      </c>
      <c r="B5" s="780">
        <f t="shared" ca="1" si="0"/>
        <v>12</v>
      </c>
      <c r="C5" s="781">
        <f t="shared" ca="1" si="0"/>
        <v>1</v>
      </c>
      <c r="E5" s="779">
        <f t="shared" ca="1" si="1"/>
        <v>34</v>
      </c>
      <c r="F5" s="780">
        <f t="shared" ca="1" si="1"/>
        <v>62</v>
      </c>
      <c r="G5" s="781">
        <f t="shared" ca="1" si="1"/>
        <v>79</v>
      </c>
      <c r="I5" s="779">
        <f t="shared" ca="1" si="2"/>
        <v>56</v>
      </c>
      <c r="J5" s="780">
        <f t="shared" ca="1" si="2"/>
        <v>65</v>
      </c>
      <c r="K5" s="781">
        <f t="shared" ca="1" si="2"/>
        <v>50</v>
      </c>
    </row>
    <row r="6" spans="1:11">
      <c r="A6" s="779">
        <f t="shared" ca="1" si="0"/>
        <v>5</v>
      </c>
      <c r="B6" s="780">
        <f t="shared" ca="1" si="0"/>
        <v>7</v>
      </c>
      <c r="C6" s="781">
        <f t="shared" ca="1" si="0"/>
        <v>12</v>
      </c>
      <c r="E6" s="779">
        <f t="shared" ca="1" si="1"/>
        <v>13</v>
      </c>
      <c r="F6" s="780">
        <f t="shared" ca="1" si="1"/>
        <v>8</v>
      </c>
      <c r="G6" s="781">
        <f t="shared" ca="1" si="1"/>
        <v>16</v>
      </c>
      <c r="I6" s="779">
        <f t="shared" ca="1" si="2"/>
        <v>89</v>
      </c>
      <c r="J6" s="780">
        <f t="shared" ca="1" si="2"/>
        <v>2</v>
      </c>
      <c r="K6" s="781">
        <f t="shared" ca="1" si="2"/>
        <v>5</v>
      </c>
    </row>
    <row r="7" spans="1:11">
      <c r="A7" s="779">
        <f t="shared" ca="1" si="0"/>
        <v>2</v>
      </c>
      <c r="B7" s="780">
        <f t="shared" ca="1" si="0"/>
        <v>6</v>
      </c>
      <c r="C7" s="781">
        <f t="shared" ca="1" si="0"/>
        <v>9</v>
      </c>
      <c r="E7" s="779">
        <f t="shared" ca="1" si="1"/>
        <v>29</v>
      </c>
      <c r="F7" s="780">
        <f t="shared" ca="1" si="1"/>
        <v>4</v>
      </c>
      <c r="G7" s="781">
        <f t="shared" ca="1" si="1"/>
        <v>31</v>
      </c>
      <c r="I7" s="779">
        <f t="shared" ca="1" si="2"/>
        <v>68</v>
      </c>
      <c r="J7" s="780">
        <f t="shared" ca="1" si="2"/>
        <v>54</v>
      </c>
      <c r="K7" s="781">
        <f t="shared" ca="1" si="2"/>
        <v>83</v>
      </c>
    </row>
    <row r="8" spans="1:11">
      <c r="A8" s="779">
        <f t="shared" ca="1" si="0"/>
        <v>8</v>
      </c>
      <c r="B8" s="780">
        <f t="shared" ca="1" si="0"/>
        <v>9</v>
      </c>
      <c r="C8" s="781">
        <f t="shared" ca="1" si="0"/>
        <v>7</v>
      </c>
      <c r="E8" s="779">
        <f t="shared" ca="1" si="1"/>
        <v>31</v>
      </c>
      <c r="F8" s="780">
        <f t="shared" ca="1" si="1"/>
        <v>94</v>
      </c>
      <c r="G8" s="781">
        <f t="shared" ca="1" si="1"/>
        <v>37</v>
      </c>
      <c r="I8" s="779">
        <f t="shared" ca="1" si="2"/>
        <v>22</v>
      </c>
      <c r="J8" s="780">
        <f t="shared" ca="1" si="2"/>
        <v>68</v>
      </c>
      <c r="K8" s="781">
        <f t="shared" ca="1" si="2"/>
        <v>10</v>
      </c>
    </row>
    <row r="9" spans="1:11">
      <c r="A9" s="779">
        <f t="shared" ca="1" si="0"/>
        <v>2</v>
      </c>
      <c r="B9" s="780">
        <f t="shared" ca="1" si="0"/>
        <v>11</v>
      </c>
      <c r="C9" s="781">
        <f t="shared" ca="1" si="0"/>
        <v>7</v>
      </c>
      <c r="E9" s="779">
        <f t="shared" ca="1" si="1"/>
        <v>70</v>
      </c>
      <c r="F9" s="780">
        <f t="shared" ca="1" si="1"/>
        <v>48</v>
      </c>
      <c r="G9" s="781">
        <f t="shared" ca="1" si="1"/>
        <v>82</v>
      </c>
      <c r="I9" s="779">
        <f t="shared" ca="1" si="2"/>
        <v>52</v>
      </c>
      <c r="J9" s="780">
        <f t="shared" ca="1" si="2"/>
        <v>32</v>
      </c>
      <c r="K9" s="781">
        <f t="shared" ca="1" si="2"/>
        <v>72</v>
      </c>
    </row>
    <row r="10" spans="1:11">
      <c r="A10" s="779">
        <f t="shared" ca="1" si="0"/>
        <v>2</v>
      </c>
      <c r="B10" s="780">
        <f t="shared" ca="1" si="0"/>
        <v>10</v>
      </c>
      <c r="C10" s="781">
        <f t="shared" ca="1" si="0"/>
        <v>3</v>
      </c>
      <c r="E10" s="779">
        <f t="shared" ca="1" si="1"/>
        <v>73</v>
      </c>
      <c r="F10" s="780">
        <f t="shared" ca="1" si="1"/>
        <v>49</v>
      </c>
      <c r="G10" s="781">
        <f t="shared" ca="1" si="1"/>
        <v>49</v>
      </c>
      <c r="I10" s="779">
        <f t="shared" ca="1" si="2"/>
        <v>92</v>
      </c>
      <c r="J10" s="780">
        <f t="shared" ca="1" si="2"/>
        <v>8</v>
      </c>
      <c r="K10" s="781">
        <f t="shared" ca="1" si="2"/>
        <v>86</v>
      </c>
    </row>
    <row r="11" spans="1:11">
      <c r="A11" s="779">
        <f t="shared" ca="1" si="0"/>
        <v>11</v>
      </c>
      <c r="B11" s="780">
        <f t="shared" ca="1" si="0"/>
        <v>6</v>
      </c>
      <c r="C11" s="781">
        <f t="shared" ca="1" si="0"/>
        <v>10</v>
      </c>
      <c r="E11" s="779">
        <f t="shared" ca="1" si="1"/>
        <v>79</v>
      </c>
      <c r="F11" s="780">
        <f t="shared" ca="1" si="1"/>
        <v>28</v>
      </c>
      <c r="G11" s="781">
        <f t="shared" ca="1" si="1"/>
        <v>49</v>
      </c>
      <c r="I11" s="779">
        <f t="shared" ca="1" si="2"/>
        <v>51</v>
      </c>
      <c r="J11" s="780">
        <f t="shared" ca="1" si="2"/>
        <v>76</v>
      </c>
      <c r="K11" s="781">
        <f t="shared" ca="1" si="2"/>
        <v>21</v>
      </c>
    </row>
    <row r="12" spans="1:11">
      <c r="A12" s="779">
        <f t="shared" ca="1" si="0"/>
        <v>9</v>
      </c>
      <c r="B12" s="780">
        <f t="shared" ca="1" si="0"/>
        <v>1</v>
      </c>
      <c r="C12" s="781">
        <f t="shared" ca="1" si="0"/>
        <v>1</v>
      </c>
      <c r="E12" s="779">
        <f t="shared" ca="1" si="1"/>
        <v>98</v>
      </c>
      <c r="F12" s="780">
        <f t="shared" ca="1" si="1"/>
        <v>96</v>
      </c>
      <c r="G12" s="781">
        <f t="shared" ca="1" si="1"/>
        <v>73</v>
      </c>
      <c r="I12" s="779">
        <f t="shared" ca="1" si="2"/>
        <v>90</v>
      </c>
      <c r="J12" s="780">
        <f t="shared" ca="1" si="2"/>
        <v>71</v>
      </c>
      <c r="K12" s="781">
        <f t="shared" ca="1" si="2"/>
        <v>56</v>
      </c>
    </row>
    <row r="13" spans="1:11">
      <c r="A13" s="782">
        <f t="shared" ca="1" si="0"/>
        <v>4</v>
      </c>
      <c r="B13" s="783">
        <f t="shared" ca="1" si="0"/>
        <v>2</v>
      </c>
      <c r="C13" s="784">
        <f t="shared" ca="1" si="0"/>
        <v>6</v>
      </c>
      <c r="E13" s="782">
        <f t="shared" ca="1" si="1"/>
        <v>65</v>
      </c>
      <c r="F13" s="783">
        <f t="shared" ca="1" si="1"/>
        <v>15</v>
      </c>
      <c r="G13" s="784">
        <f t="shared" ca="1" si="1"/>
        <v>53</v>
      </c>
      <c r="I13" s="782">
        <f t="shared" ca="1" si="2"/>
        <v>38</v>
      </c>
      <c r="J13" s="783">
        <f t="shared" ca="1" si="2"/>
        <v>70</v>
      </c>
      <c r="K13" s="784">
        <f t="shared" ca="1" si="2"/>
        <v>84</v>
      </c>
    </row>
    <row r="15" spans="1:11">
      <c r="A15" s="862" t="s">
        <v>2096</v>
      </c>
      <c r="B15" s="862"/>
      <c r="C15" s="862"/>
      <c r="E15" s="862" t="s">
        <v>2097</v>
      </c>
      <c r="F15" s="862"/>
      <c r="G15" s="862"/>
      <c r="I15" s="862" t="s">
        <v>2098</v>
      </c>
      <c r="J15" s="862"/>
      <c r="K15" s="862"/>
    </row>
    <row r="16" spans="1:11">
      <c r="A16" s="729" t="s">
        <v>2099</v>
      </c>
      <c r="B16" s="777" t="s">
        <v>2100</v>
      </c>
      <c r="C16" s="778" t="s">
        <v>2101</v>
      </c>
      <c r="E16" s="729">
        <f t="shared" ref="E16:G25" ca="1" si="3">RANDBETWEEN(1,10)</f>
        <v>6</v>
      </c>
      <c r="F16" s="777">
        <f t="shared" ca="1" si="3"/>
        <v>2</v>
      </c>
      <c r="G16" s="778">
        <f t="shared" ca="1" si="3"/>
        <v>9</v>
      </c>
      <c r="I16" s="729">
        <v>1</v>
      </c>
      <c r="J16" s="777">
        <f>I25+1</f>
        <v>11</v>
      </c>
      <c r="K16" s="778">
        <f>J25+1</f>
        <v>21</v>
      </c>
    </row>
    <row r="17" spans="1:11">
      <c r="A17" s="779" t="s">
        <v>2102</v>
      </c>
      <c r="B17" s="780" t="s">
        <v>2103</v>
      </c>
      <c r="C17" s="781" t="s">
        <v>2104</v>
      </c>
      <c r="E17" s="779">
        <f t="shared" ca="1" si="3"/>
        <v>4</v>
      </c>
      <c r="F17" s="780">
        <f t="shared" ca="1" si="3"/>
        <v>5</v>
      </c>
      <c r="G17" s="781">
        <f t="shared" ca="1" si="3"/>
        <v>7</v>
      </c>
      <c r="I17" s="779">
        <f>I16+1</f>
        <v>2</v>
      </c>
      <c r="J17" s="780">
        <f t="shared" ref="J17:K25" si="4">J16+1</f>
        <v>12</v>
      </c>
      <c r="K17" s="781">
        <f t="shared" si="4"/>
        <v>22</v>
      </c>
    </row>
    <row r="18" spans="1:11">
      <c r="A18" s="779" t="s">
        <v>2105</v>
      </c>
      <c r="B18" s="780" t="s">
        <v>2106</v>
      </c>
      <c r="C18" s="781" t="s">
        <v>2107</v>
      </c>
      <c r="E18" s="779">
        <f t="shared" ca="1" si="3"/>
        <v>8</v>
      </c>
      <c r="F18" s="780">
        <f t="shared" ca="1" si="3"/>
        <v>6</v>
      </c>
      <c r="G18" s="781">
        <f t="shared" ca="1" si="3"/>
        <v>4</v>
      </c>
      <c r="I18" s="779">
        <f t="shared" ref="I18:I25" si="5">I17+1</f>
        <v>3</v>
      </c>
      <c r="J18" s="780">
        <f t="shared" si="4"/>
        <v>13</v>
      </c>
      <c r="K18" s="781">
        <f t="shared" si="4"/>
        <v>23</v>
      </c>
    </row>
    <row r="19" spans="1:11">
      <c r="A19" s="779" t="s">
        <v>2108</v>
      </c>
      <c r="B19" s="780" t="s">
        <v>2109</v>
      </c>
      <c r="C19" s="781" t="s">
        <v>2110</v>
      </c>
      <c r="E19" s="779">
        <f t="shared" ca="1" si="3"/>
        <v>5</v>
      </c>
      <c r="F19" s="780">
        <f t="shared" ca="1" si="3"/>
        <v>1</v>
      </c>
      <c r="G19" s="781">
        <f t="shared" ca="1" si="3"/>
        <v>1</v>
      </c>
      <c r="I19" s="779">
        <f t="shared" si="5"/>
        <v>4</v>
      </c>
      <c r="J19" s="780">
        <f t="shared" si="4"/>
        <v>14</v>
      </c>
      <c r="K19" s="781">
        <f t="shared" si="4"/>
        <v>24</v>
      </c>
    </row>
    <row r="20" spans="1:11">
      <c r="A20" s="779" t="s">
        <v>2111</v>
      </c>
      <c r="B20" s="780" t="s">
        <v>2112</v>
      </c>
      <c r="C20" s="781" t="s">
        <v>2113</v>
      </c>
      <c r="E20" s="779">
        <f t="shared" ca="1" si="3"/>
        <v>6</v>
      </c>
      <c r="F20" s="780">
        <f t="shared" ca="1" si="3"/>
        <v>8</v>
      </c>
      <c r="G20" s="781">
        <f t="shared" ca="1" si="3"/>
        <v>10</v>
      </c>
      <c r="I20" s="779">
        <f t="shared" si="5"/>
        <v>5</v>
      </c>
      <c r="J20" s="780">
        <f t="shared" si="4"/>
        <v>15</v>
      </c>
      <c r="K20" s="781">
        <f t="shared" si="4"/>
        <v>25</v>
      </c>
    </row>
    <row r="21" spans="1:11">
      <c r="A21" s="779" t="s">
        <v>2114</v>
      </c>
      <c r="B21" s="780" t="s">
        <v>2115</v>
      </c>
      <c r="C21" s="781" t="s">
        <v>2116</v>
      </c>
      <c r="E21" s="779">
        <f t="shared" ca="1" si="3"/>
        <v>6</v>
      </c>
      <c r="F21" s="780">
        <f t="shared" ca="1" si="3"/>
        <v>7</v>
      </c>
      <c r="G21" s="781">
        <f t="shared" ca="1" si="3"/>
        <v>8</v>
      </c>
      <c r="I21" s="779">
        <f t="shared" si="5"/>
        <v>6</v>
      </c>
      <c r="J21" s="780">
        <f t="shared" si="4"/>
        <v>16</v>
      </c>
      <c r="K21" s="781">
        <f t="shared" si="4"/>
        <v>26</v>
      </c>
    </row>
    <row r="22" spans="1:11">
      <c r="A22" s="779" t="s">
        <v>2117</v>
      </c>
      <c r="B22" s="780" t="s">
        <v>2118</v>
      </c>
      <c r="C22" s="781" t="s">
        <v>2119</v>
      </c>
      <c r="E22" s="779">
        <f t="shared" ca="1" si="3"/>
        <v>4</v>
      </c>
      <c r="F22" s="780">
        <f t="shared" ca="1" si="3"/>
        <v>7</v>
      </c>
      <c r="G22" s="781">
        <f t="shared" ca="1" si="3"/>
        <v>7</v>
      </c>
      <c r="I22" s="779">
        <f t="shared" si="5"/>
        <v>7</v>
      </c>
      <c r="J22" s="780">
        <f t="shared" si="4"/>
        <v>17</v>
      </c>
      <c r="K22" s="781">
        <f t="shared" si="4"/>
        <v>27</v>
      </c>
    </row>
    <row r="23" spans="1:11">
      <c r="A23" s="779" t="s">
        <v>2120</v>
      </c>
      <c r="B23" s="780" t="s">
        <v>2121</v>
      </c>
      <c r="C23" s="781" t="s">
        <v>2122</v>
      </c>
      <c r="E23" s="779">
        <f t="shared" ca="1" si="3"/>
        <v>3</v>
      </c>
      <c r="F23" s="780">
        <f t="shared" ca="1" si="3"/>
        <v>6</v>
      </c>
      <c r="G23" s="781">
        <f t="shared" ca="1" si="3"/>
        <v>5</v>
      </c>
      <c r="I23" s="779">
        <f t="shared" si="5"/>
        <v>8</v>
      </c>
      <c r="J23" s="780">
        <f t="shared" si="4"/>
        <v>18</v>
      </c>
      <c r="K23" s="781">
        <f t="shared" si="4"/>
        <v>28</v>
      </c>
    </row>
    <row r="24" spans="1:11">
      <c r="A24" s="779" t="s">
        <v>2123</v>
      </c>
      <c r="B24" s="780" t="s">
        <v>2124</v>
      </c>
      <c r="C24" s="781" t="s">
        <v>2125</v>
      </c>
      <c r="E24" s="779">
        <f t="shared" ca="1" si="3"/>
        <v>5</v>
      </c>
      <c r="F24" s="780">
        <f t="shared" ca="1" si="3"/>
        <v>1</v>
      </c>
      <c r="G24" s="781">
        <f t="shared" ca="1" si="3"/>
        <v>2</v>
      </c>
      <c r="I24" s="779">
        <f t="shared" si="5"/>
        <v>9</v>
      </c>
      <c r="J24" s="780">
        <f t="shared" si="4"/>
        <v>19</v>
      </c>
      <c r="K24" s="781">
        <f t="shared" si="4"/>
        <v>29</v>
      </c>
    </row>
    <row r="25" spans="1:11">
      <c r="A25" s="782" t="s">
        <v>2126</v>
      </c>
      <c r="B25" s="783" t="s">
        <v>2127</v>
      </c>
      <c r="C25" s="784" t="s">
        <v>2128</v>
      </c>
      <c r="E25" s="782">
        <f t="shared" ca="1" si="3"/>
        <v>9</v>
      </c>
      <c r="F25" s="783">
        <f t="shared" ca="1" si="3"/>
        <v>6</v>
      </c>
      <c r="G25" s="784">
        <f t="shared" ca="1" si="3"/>
        <v>3</v>
      </c>
      <c r="I25" s="782">
        <f t="shared" si="5"/>
        <v>10</v>
      </c>
      <c r="J25" s="783">
        <f t="shared" si="4"/>
        <v>20</v>
      </c>
      <c r="K25" s="784">
        <f t="shared" si="4"/>
        <v>30</v>
      </c>
    </row>
    <row r="27" spans="1:11">
      <c r="A27" s="862" t="s">
        <v>2129</v>
      </c>
      <c r="B27" s="862"/>
      <c r="C27" s="862"/>
      <c r="E27" s="862" t="s">
        <v>2129</v>
      </c>
      <c r="F27" s="862"/>
      <c r="G27" s="862"/>
    </row>
    <row r="28" spans="1:11">
      <c r="A28" s="729">
        <f t="shared" ref="A28:C38" ca="1" si="6">RANDBETWEEN(1,100)</f>
        <v>64</v>
      </c>
      <c r="B28" s="777">
        <f t="shared" ca="1" si="6"/>
        <v>62</v>
      </c>
      <c r="C28" s="778">
        <f t="shared" ca="1" si="6"/>
        <v>20</v>
      </c>
      <c r="E28" s="729">
        <f t="shared" ref="E28:G38" ca="1" si="7">RANDBETWEEN(1,3)</f>
        <v>2</v>
      </c>
      <c r="F28" s="777">
        <f t="shared" ca="1" si="7"/>
        <v>1</v>
      </c>
      <c r="G28" s="778">
        <f t="shared" ca="1" si="7"/>
        <v>1</v>
      </c>
    </row>
    <row r="29" spans="1:11">
      <c r="A29" s="779">
        <f t="shared" ca="1" si="6"/>
        <v>57</v>
      </c>
      <c r="B29" s="780">
        <f t="shared" ca="1" si="6"/>
        <v>14</v>
      </c>
      <c r="C29" s="781">
        <f t="shared" ca="1" si="6"/>
        <v>76</v>
      </c>
      <c r="E29" s="779">
        <f t="shared" ca="1" si="7"/>
        <v>1</v>
      </c>
      <c r="F29" s="780">
        <f t="shared" ca="1" si="7"/>
        <v>1</v>
      </c>
      <c r="G29" s="781">
        <f t="shared" ca="1" si="7"/>
        <v>3</v>
      </c>
    </row>
    <row r="30" spans="1:11">
      <c r="A30" s="779">
        <f t="shared" ca="1" si="6"/>
        <v>27</v>
      </c>
      <c r="B30" s="780">
        <f t="shared" ca="1" si="6"/>
        <v>20</v>
      </c>
      <c r="C30" s="781">
        <f t="shared" ca="1" si="6"/>
        <v>90</v>
      </c>
      <c r="E30" s="779">
        <f t="shared" ca="1" si="7"/>
        <v>1</v>
      </c>
      <c r="F30" s="780">
        <f t="shared" ca="1" si="7"/>
        <v>3</v>
      </c>
      <c r="G30" s="781">
        <f t="shared" ca="1" si="7"/>
        <v>1</v>
      </c>
    </row>
    <row r="31" spans="1:11">
      <c r="A31" s="779">
        <f t="shared" ca="1" si="6"/>
        <v>28</v>
      </c>
      <c r="B31" s="780">
        <f t="shared" ca="1" si="6"/>
        <v>52</v>
      </c>
      <c r="C31" s="781">
        <f t="shared" ca="1" si="6"/>
        <v>83</v>
      </c>
      <c r="E31" s="779">
        <f t="shared" ca="1" si="7"/>
        <v>3</v>
      </c>
      <c r="F31" s="780">
        <f t="shared" ca="1" si="7"/>
        <v>3</v>
      </c>
      <c r="G31" s="781">
        <f t="shared" ca="1" si="7"/>
        <v>3</v>
      </c>
    </row>
    <row r="32" spans="1:11">
      <c r="A32" s="779">
        <f t="shared" ca="1" si="6"/>
        <v>22</v>
      </c>
      <c r="B32" s="780">
        <f t="shared" ca="1" si="6"/>
        <v>31</v>
      </c>
      <c r="C32" s="781">
        <f t="shared" ca="1" si="6"/>
        <v>38</v>
      </c>
      <c r="E32" s="779">
        <f t="shared" ca="1" si="7"/>
        <v>1</v>
      </c>
      <c r="F32" s="780">
        <f t="shared" ca="1" si="7"/>
        <v>1</v>
      </c>
      <c r="G32" s="781">
        <f t="shared" ca="1" si="7"/>
        <v>2</v>
      </c>
    </row>
    <row r="33" spans="1:7">
      <c r="A33" s="779">
        <f t="shared" ca="1" si="6"/>
        <v>17</v>
      </c>
      <c r="B33" s="780">
        <f t="shared" ca="1" si="6"/>
        <v>3</v>
      </c>
      <c r="C33" s="781">
        <f t="shared" ca="1" si="6"/>
        <v>50</v>
      </c>
      <c r="E33" s="779">
        <f t="shared" ca="1" si="7"/>
        <v>3</v>
      </c>
      <c r="F33" s="780">
        <f t="shared" ca="1" si="7"/>
        <v>3</v>
      </c>
      <c r="G33" s="781">
        <f t="shared" ca="1" si="7"/>
        <v>3</v>
      </c>
    </row>
    <row r="34" spans="1:7">
      <c r="A34" s="779">
        <f t="shared" ca="1" si="6"/>
        <v>9</v>
      </c>
      <c r="B34" s="780">
        <f t="shared" ca="1" si="6"/>
        <v>22</v>
      </c>
      <c r="C34" s="781">
        <f t="shared" ca="1" si="6"/>
        <v>26</v>
      </c>
      <c r="E34" s="779">
        <f t="shared" ca="1" si="7"/>
        <v>2</v>
      </c>
      <c r="F34" s="780">
        <f t="shared" ca="1" si="7"/>
        <v>3</v>
      </c>
      <c r="G34" s="781">
        <f t="shared" ca="1" si="7"/>
        <v>2</v>
      </c>
    </row>
    <row r="35" spans="1:7">
      <c r="A35" s="779">
        <f t="shared" ca="1" si="6"/>
        <v>53</v>
      </c>
      <c r="B35" s="780">
        <f t="shared" ca="1" si="6"/>
        <v>38</v>
      </c>
      <c r="C35" s="781">
        <f t="shared" ca="1" si="6"/>
        <v>57</v>
      </c>
      <c r="E35" s="779">
        <f t="shared" ca="1" si="7"/>
        <v>3</v>
      </c>
      <c r="F35" s="780">
        <f t="shared" ca="1" si="7"/>
        <v>2</v>
      </c>
      <c r="G35" s="781">
        <f t="shared" ca="1" si="7"/>
        <v>2</v>
      </c>
    </row>
    <row r="36" spans="1:7">
      <c r="A36" s="779">
        <f t="shared" ca="1" si="6"/>
        <v>93</v>
      </c>
      <c r="B36" s="780">
        <f t="shared" ca="1" si="6"/>
        <v>28</v>
      </c>
      <c r="C36" s="781">
        <f t="shared" ca="1" si="6"/>
        <v>42</v>
      </c>
      <c r="E36" s="779">
        <f t="shared" ca="1" si="7"/>
        <v>1</v>
      </c>
      <c r="F36" s="780">
        <f t="shared" ca="1" si="7"/>
        <v>3</v>
      </c>
      <c r="G36" s="781">
        <f t="shared" ca="1" si="7"/>
        <v>1</v>
      </c>
    </row>
    <row r="37" spans="1:7">
      <c r="A37" s="779">
        <f t="shared" ca="1" si="6"/>
        <v>16</v>
      </c>
      <c r="B37" s="780">
        <f t="shared" ca="1" si="6"/>
        <v>72</v>
      </c>
      <c r="C37" s="781">
        <f t="shared" ca="1" si="6"/>
        <v>32</v>
      </c>
      <c r="E37" s="779">
        <f t="shared" ca="1" si="7"/>
        <v>3</v>
      </c>
      <c r="F37" s="780">
        <f t="shared" ca="1" si="7"/>
        <v>2</v>
      </c>
      <c r="G37" s="781">
        <f t="shared" ca="1" si="7"/>
        <v>2</v>
      </c>
    </row>
    <row r="38" spans="1:7">
      <c r="A38" s="782">
        <f t="shared" ca="1" si="6"/>
        <v>82</v>
      </c>
      <c r="B38" s="783">
        <f t="shared" ca="1" si="6"/>
        <v>66</v>
      </c>
      <c r="C38" s="784">
        <f t="shared" ca="1" si="6"/>
        <v>85</v>
      </c>
      <c r="E38" s="782">
        <f t="shared" ca="1" si="7"/>
        <v>3</v>
      </c>
      <c r="F38" s="783">
        <f t="shared" ca="1" si="7"/>
        <v>1</v>
      </c>
      <c r="G38" s="784">
        <f t="shared" ca="1" si="7"/>
        <v>1</v>
      </c>
    </row>
  </sheetData>
  <mergeCells count="8">
    <mergeCell ref="A27:C27"/>
    <mergeCell ref="E27:G27"/>
    <mergeCell ref="A3:C3"/>
    <mergeCell ref="E3:G3"/>
    <mergeCell ref="I3:K3"/>
    <mergeCell ref="A15:C15"/>
    <mergeCell ref="E15:G15"/>
    <mergeCell ref="I15:K15"/>
  </mergeCells>
  <conditionalFormatting sqref="A4:C13">
    <cfRule type="cellIs" dxfId="5" priority="9" operator="greaterThan">
      <formula>10</formula>
    </cfRule>
  </conditionalFormatting>
  <conditionalFormatting sqref="E4:G13">
    <cfRule type="aboveAverage" dxfId="4" priority="8"/>
  </conditionalFormatting>
  <conditionalFormatting sqref="I4:K13">
    <cfRule type="duplicateValues" dxfId="3" priority="7"/>
  </conditionalFormatting>
  <conditionalFormatting sqref="A16:C25 A27">
    <cfRule type="containsText" dxfId="2" priority="6" operator="containsText" text="x">
      <formula>NOT(ISERROR(SEARCH("x",A16)))</formula>
    </cfRule>
  </conditionalFormatting>
  <conditionalFormatting sqref="E16:G25">
    <cfRule type="dataBar" priority="5">
      <formula>MAX(IF(ISBLANK($E$16:$G$25), "", IF(ISERROR($E$16:$G$25), "", $E$16:$G$25)))</formula>
      <dataBar>
        <cfvo type="min"/>
        <cfvo type="max"/>
        <color rgb="FF638EC6"/>
      </dataBar>
    </cfRule>
  </conditionalFormatting>
  <conditionalFormatting sqref="I16:K25">
    <cfRule type="colorScale" priority="4">
      <formula>MAX(IF(ISBLANK($I$16:$K$25), "", IF(ISERROR($I$16:$K$25), "", $I$16:$K$25)))</formula>
      <colorScale>
        <cfvo type="min"/>
        <cfvo type="percent" val="50"/>
        <cfvo type="max"/>
        <color rgb="FF5A8AC6"/>
        <color rgb="FFFFEB84"/>
        <color rgb="FFF8696B"/>
      </colorScale>
    </cfRule>
  </conditionalFormatting>
  <conditionalFormatting sqref="A28:C38">
    <cfRule type="iconSet" priority="3">
      <iconSet iconSet="3Arrows">
        <cfvo type="percentile" val="0"/>
        <cfvo type="percentile" val="33"/>
        <cfvo type="percentile" val="67"/>
      </iconSet>
    </cfRule>
  </conditionalFormatting>
  <conditionalFormatting sqref="E28:G38">
    <cfRule type="iconSet" priority="2">
      <iconSet iconSet="3Symbols">
        <cfvo type="percentile" val="0"/>
        <cfvo type="percentile" val="33"/>
        <cfvo type="percentile" val="67"/>
      </iconSet>
    </cfRule>
  </conditionalFormatting>
  <pageMargins left="0.7" right="0.7" top="0.75" bottom="0.75" header="0.3" footer="0.3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 codeName="Sheet130"/>
  <dimension ref="B4:E8"/>
  <sheetViews>
    <sheetView showGridLines="0" workbookViewId="0"/>
  </sheetViews>
  <sheetFormatPr defaultRowHeight="14.4"/>
  <cols>
    <col min="1" max="1" width="4.6640625" customWidth="1"/>
    <col min="3" max="3" width="10.44140625" customWidth="1"/>
    <col min="4" max="4" width="10.88671875" customWidth="1"/>
    <col min="5" max="6" width="7.44140625" customWidth="1"/>
  </cols>
  <sheetData>
    <row r="4" spans="2:5">
      <c r="B4" s="785" t="s">
        <v>814</v>
      </c>
      <c r="C4" s="786">
        <v>2145</v>
      </c>
      <c r="E4" s="787" t="s">
        <v>2130</v>
      </c>
    </row>
    <row r="5" spans="2:5">
      <c r="B5" s="785" t="s">
        <v>815</v>
      </c>
      <c r="C5" s="786"/>
      <c r="E5" s="788" t="s">
        <v>2131</v>
      </c>
    </row>
    <row r="6" spans="2:5">
      <c r="B6" s="785" t="s">
        <v>1157</v>
      </c>
      <c r="C6" s="786">
        <v>2987</v>
      </c>
    </row>
    <row r="7" spans="2:5">
      <c r="B7" s="785" t="s">
        <v>1158</v>
      </c>
      <c r="C7" s="786">
        <v>3021</v>
      </c>
    </row>
    <row r="8" spans="2:5">
      <c r="B8" s="789" t="s">
        <v>2132</v>
      </c>
      <c r="C8" s="790">
        <f>SUM(C4:C7)</f>
        <v>8153</v>
      </c>
    </row>
  </sheetData>
  <conditionalFormatting sqref="B8:C8">
    <cfRule type="expression" dxfId="1" priority="1" stopIfTrue="1">
      <formula>COUNT($C$4:$C$7)=4</formula>
    </cfRule>
  </conditionalFormatting>
  <pageMargins left="0.75" right="0.75" top="1" bottom="1" header="0.5" footer="0.5"/>
  <headerFooter alignWithMargins="0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 codeName="Sheet131"/>
  <dimension ref="A3:D12"/>
  <sheetViews>
    <sheetView showGridLines="0" workbookViewId="0"/>
  </sheetViews>
  <sheetFormatPr defaultRowHeight="14.4"/>
  <cols>
    <col min="1" max="2" width="11.109375" customWidth="1"/>
  </cols>
  <sheetData>
    <row r="3" spans="1:4">
      <c r="A3" s="785">
        <v>5</v>
      </c>
      <c r="B3" s="785">
        <v>5</v>
      </c>
      <c r="D3" s="787" t="s">
        <v>2130</v>
      </c>
    </row>
    <row r="4" spans="1:4">
      <c r="A4" s="785">
        <v>3</v>
      </c>
      <c r="B4" s="785" t="s">
        <v>2133</v>
      </c>
      <c r="D4" s="788" t="s">
        <v>2134</v>
      </c>
    </row>
    <row r="5" spans="1:4">
      <c r="A5" s="785">
        <v>4</v>
      </c>
      <c r="B5" s="785">
        <v>4</v>
      </c>
    </row>
    <row r="6" spans="1:4">
      <c r="A6" s="785" t="s">
        <v>2108</v>
      </c>
      <c r="B6" s="785">
        <v>6</v>
      </c>
    </row>
    <row r="7" spans="1:4">
      <c r="A7" s="785">
        <v>5</v>
      </c>
      <c r="B7" s="785">
        <v>5</v>
      </c>
    </row>
    <row r="8" spans="1:4">
      <c r="A8" s="785" t="s">
        <v>2135</v>
      </c>
      <c r="B8" s="785">
        <v>13</v>
      </c>
    </row>
    <row r="9" spans="1:4">
      <c r="A9" s="785" t="s">
        <v>2136</v>
      </c>
      <c r="B9" s="785">
        <v>21</v>
      </c>
    </row>
    <row r="10" spans="1:4">
      <c r="A10" s="785">
        <v>6</v>
      </c>
      <c r="B10" s="785">
        <v>6</v>
      </c>
    </row>
    <row r="11" spans="1:4">
      <c r="A11" s="785">
        <v>9</v>
      </c>
      <c r="B11" s="785" t="s">
        <v>2137</v>
      </c>
    </row>
    <row r="12" spans="1:4">
      <c r="A12" s="785">
        <v>8</v>
      </c>
      <c r="B12" s="785">
        <v>8</v>
      </c>
    </row>
  </sheetData>
  <conditionalFormatting sqref="A3:B12">
    <cfRule type="expression" dxfId="0" priority="1">
      <formula>ISTEXT(A3)</formula>
    </cfRule>
  </conditionalFormatting>
  <pageMargins left="0.75" right="0.75" top="1" bottom="1" header="0.5" footer="0.5"/>
  <pageSetup orientation="portrait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9">
    <pageSetUpPr autoPageBreaks="0" fitToPage="1"/>
  </sheetPr>
  <dimension ref="B2:L26"/>
  <sheetViews>
    <sheetView showGridLines="0" zoomScale="120" zoomScaleNormal="120" workbookViewId="0"/>
  </sheetViews>
  <sheetFormatPr defaultColWidth="9.109375" defaultRowHeight="21" customHeight="1"/>
  <cols>
    <col min="1" max="1" width="4.44140625" style="26" customWidth="1"/>
    <col min="2" max="2" width="2.5546875" style="26" customWidth="1"/>
    <col min="3" max="3" width="14.33203125" style="26" customWidth="1"/>
    <col min="4" max="4" width="15.109375" style="27" customWidth="1"/>
    <col min="5" max="8" width="15.109375" style="26" customWidth="1"/>
    <col min="9" max="9" width="13.109375" style="26" customWidth="1"/>
    <col min="10" max="10" width="13.44140625" style="26" customWidth="1"/>
    <col min="11" max="11" width="15.5546875" style="26" customWidth="1"/>
    <col min="12" max="12" width="14.5546875" style="26" customWidth="1"/>
    <col min="13" max="13" width="11.88671875" style="26" customWidth="1"/>
    <col min="14" max="16384" width="9.109375" style="26"/>
  </cols>
  <sheetData>
    <row r="2" spans="2:12" s="1" customFormat="1" ht="8.25" customHeight="1"/>
    <row r="3" spans="2:12" s="1" customFormat="1" ht="38.25" customHeight="1" thickBot="1">
      <c r="B3" s="2" t="s">
        <v>37</v>
      </c>
      <c r="C3" s="3"/>
      <c r="D3" s="3"/>
      <c r="E3" s="3"/>
    </row>
    <row r="4" spans="2:12" s="1" customFormat="1" ht="17.25" customHeight="1">
      <c r="B4" s="25"/>
      <c r="C4"/>
      <c r="D4"/>
      <c r="E4"/>
      <c r="H4"/>
    </row>
    <row r="5" spans="2:12" ht="21" customHeight="1">
      <c r="G5" s="1"/>
    </row>
    <row r="6" spans="2:12" customFormat="1" ht="35.25" customHeight="1">
      <c r="C6" s="28" t="s">
        <v>89</v>
      </c>
      <c r="K6" s="840"/>
      <c r="L6" s="840"/>
    </row>
    <row r="7" spans="2:12" ht="21" customHeight="1">
      <c r="C7" s="6" t="s">
        <v>90</v>
      </c>
      <c r="D7" s="6" t="s">
        <v>91</v>
      </c>
      <c r="E7" s="6" t="s">
        <v>92</v>
      </c>
      <c r="F7" s="6" t="s">
        <v>93</v>
      </c>
      <c r="G7" s="6" t="s">
        <v>94</v>
      </c>
      <c r="H7" s="6" t="s">
        <v>95</v>
      </c>
      <c r="J7" s="841" t="s">
        <v>96</v>
      </c>
      <c r="K7" s="841"/>
    </row>
    <row r="8" spans="2:12" ht="21" customHeight="1">
      <c r="C8" s="7" t="s">
        <v>97</v>
      </c>
      <c r="D8" s="8">
        <v>5000</v>
      </c>
      <c r="E8" s="8">
        <v>6000</v>
      </c>
      <c r="F8" s="8">
        <v>8000</v>
      </c>
      <c r="G8" s="8">
        <f t="shared" ref="G8:G13" si="0">SUM(D8:F8)</f>
        <v>19000</v>
      </c>
      <c r="H8" s="40"/>
      <c r="J8" s="842" t="s">
        <v>98</v>
      </c>
      <c r="K8" s="842"/>
    </row>
    <row r="9" spans="2:12" ht="21" customHeight="1">
      <c r="C9" s="7" t="s">
        <v>99</v>
      </c>
      <c r="D9" s="8">
        <v>8000</v>
      </c>
      <c r="E9" s="8">
        <v>9000</v>
      </c>
      <c r="F9" s="8">
        <v>6000</v>
      </c>
      <c r="G9" s="8">
        <f t="shared" si="0"/>
        <v>23000</v>
      </c>
      <c r="H9" s="17"/>
      <c r="J9" s="842" t="s">
        <v>100</v>
      </c>
      <c r="K9" s="842"/>
    </row>
    <row r="10" spans="2:12" ht="21" customHeight="1">
      <c r="C10" s="7" t="s">
        <v>101</v>
      </c>
      <c r="D10" s="8">
        <v>9000</v>
      </c>
      <c r="E10" s="8">
        <v>14000</v>
      </c>
      <c r="F10" s="8">
        <v>12000</v>
      </c>
      <c r="G10" s="8">
        <f t="shared" si="0"/>
        <v>35000</v>
      </c>
      <c r="H10" s="17"/>
      <c r="J10" s="842" t="s">
        <v>102</v>
      </c>
      <c r="K10" s="842"/>
    </row>
    <row r="11" spans="2:12" ht="21" customHeight="1">
      <c r="C11" s="7" t="s">
        <v>103</v>
      </c>
      <c r="D11" s="8">
        <v>6000</v>
      </c>
      <c r="E11" s="8">
        <v>8000</v>
      </c>
      <c r="F11" s="8">
        <v>10000</v>
      </c>
      <c r="G11" s="8">
        <f t="shared" si="0"/>
        <v>24000</v>
      </c>
      <c r="H11" s="17"/>
      <c r="J11" s="842" t="s">
        <v>104</v>
      </c>
      <c r="K11" s="842"/>
    </row>
    <row r="12" spans="2:12" ht="21" customHeight="1">
      <c r="C12" s="7" t="s">
        <v>105</v>
      </c>
      <c r="D12" s="8">
        <v>13000</v>
      </c>
      <c r="E12" s="8">
        <v>12000</v>
      </c>
      <c r="F12" s="8">
        <v>8000</v>
      </c>
      <c r="G12" s="8">
        <f t="shared" si="0"/>
        <v>33000</v>
      </c>
      <c r="H12" s="17"/>
    </row>
    <row r="13" spans="2:12" ht="21" customHeight="1">
      <c r="C13" s="7" t="s">
        <v>106</v>
      </c>
      <c r="D13" s="8">
        <v>14000</v>
      </c>
      <c r="E13" s="8">
        <v>17000</v>
      </c>
      <c r="F13" s="8">
        <v>15000</v>
      </c>
      <c r="G13" s="8">
        <f t="shared" si="0"/>
        <v>46000</v>
      </c>
      <c r="H13" s="17"/>
    </row>
    <row r="15" spans="2:12" customFormat="1" ht="35.25" customHeight="1">
      <c r="C15" s="28" t="s">
        <v>107</v>
      </c>
      <c r="K15" s="840"/>
      <c r="L15" s="840"/>
    </row>
    <row r="16" spans="2:12" ht="21" customHeight="1">
      <c r="C16" s="35" t="s">
        <v>108</v>
      </c>
      <c r="D16" s="35" t="s">
        <v>109</v>
      </c>
      <c r="E16" s="35" t="s">
        <v>51</v>
      </c>
      <c r="F16" s="35" t="s">
        <v>110</v>
      </c>
      <c r="G16" s="35" t="s">
        <v>111</v>
      </c>
      <c r="H16" s="35" t="s">
        <v>112</v>
      </c>
    </row>
    <row r="17" spans="3:8" ht="21" customHeight="1">
      <c r="C17" s="8" t="s">
        <v>113</v>
      </c>
      <c r="D17" s="41">
        <v>42015</v>
      </c>
      <c r="E17" s="8">
        <v>21778</v>
      </c>
      <c r="F17" s="15" t="str">
        <f t="shared" ref="F17:F25" si="1">TEXT(D17,"MMM")</f>
        <v>Jan</v>
      </c>
      <c r="G17" s="19"/>
      <c r="H17" s="42">
        <f t="shared" ref="H17:H25" si="2">YEAR(D17)</f>
        <v>2015</v>
      </c>
    </row>
    <row r="18" spans="3:8" ht="21" customHeight="1">
      <c r="C18" s="8" t="s">
        <v>114</v>
      </c>
      <c r="D18" s="41">
        <v>41764</v>
      </c>
      <c r="E18" s="8">
        <v>43431</v>
      </c>
      <c r="F18" s="15" t="str">
        <f t="shared" si="1"/>
        <v>May</v>
      </c>
      <c r="G18" s="19"/>
      <c r="H18" s="42">
        <f t="shared" si="2"/>
        <v>2014</v>
      </c>
    </row>
    <row r="19" spans="3:8" ht="21" customHeight="1">
      <c r="C19" s="8" t="s">
        <v>115</v>
      </c>
      <c r="D19" s="41">
        <v>41145</v>
      </c>
      <c r="E19" s="8">
        <v>26401</v>
      </c>
      <c r="F19" s="15" t="str">
        <f t="shared" si="1"/>
        <v>Aug</v>
      </c>
      <c r="G19" s="19"/>
      <c r="H19" s="42">
        <f t="shared" si="2"/>
        <v>2012</v>
      </c>
    </row>
    <row r="20" spans="3:8" ht="21" customHeight="1">
      <c r="C20" s="8" t="s">
        <v>114</v>
      </c>
      <c r="D20" s="41">
        <v>41777</v>
      </c>
      <c r="E20" s="8">
        <v>46975</v>
      </c>
      <c r="F20" s="15" t="str">
        <f t="shared" si="1"/>
        <v>May</v>
      </c>
      <c r="G20" s="19"/>
      <c r="H20" s="42">
        <f t="shared" si="2"/>
        <v>2014</v>
      </c>
    </row>
    <row r="21" spans="3:8" ht="21" customHeight="1">
      <c r="C21" s="8" t="s">
        <v>115</v>
      </c>
      <c r="D21" s="41">
        <v>41591</v>
      </c>
      <c r="E21" s="8">
        <v>34216</v>
      </c>
      <c r="F21" s="15" t="str">
        <f t="shared" si="1"/>
        <v>Nov</v>
      </c>
      <c r="G21" s="19"/>
      <c r="H21" s="42">
        <f t="shared" si="2"/>
        <v>2013</v>
      </c>
    </row>
    <row r="22" spans="3:8" ht="21" customHeight="1">
      <c r="C22" s="8" t="s">
        <v>113</v>
      </c>
      <c r="D22" s="41">
        <v>41061</v>
      </c>
      <c r="E22" s="8">
        <v>32380</v>
      </c>
      <c r="F22" s="15" t="str">
        <f t="shared" si="1"/>
        <v>Jun</v>
      </c>
      <c r="G22" s="19"/>
      <c r="H22" s="42">
        <f t="shared" si="2"/>
        <v>2012</v>
      </c>
    </row>
    <row r="23" spans="3:8" ht="21" customHeight="1">
      <c r="C23" s="8" t="s">
        <v>114</v>
      </c>
      <c r="D23" s="41">
        <v>41353</v>
      </c>
      <c r="E23" s="8">
        <v>49809</v>
      </c>
      <c r="F23" s="15" t="str">
        <f t="shared" si="1"/>
        <v>Mar</v>
      </c>
      <c r="G23" s="19"/>
      <c r="H23" s="42">
        <f t="shared" si="2"/>
        <v>2013</v>
      </c>
    </row>
    <row r="24" spans="3:8" ht="21" customHeight="1">
      <c r="C24" s="8" t="s">
        <v>115</v>
      </c>
      <c r="D24" s="41">
        <v>41887</v>
      </c>
      <c r="E24" s="8">
        <v>47744</v>
      </c>
      <c r="F24" s="15" t="str">
        <f t="shared" si="1"/>
        <v>Sep</v>
      </c>
      <c r="G24" s="19"/>
      <c r="H24" s="42">
        <f t="shared" si="2"/>
        <v>2014</v>
      </c>
    </row>
    <row r="25" spans="3:8" ht="21" customHeight="1">
      <c r="C25" s="8" t="s">
        <v>113</v>
      </c>
      <c r="D25" s="41">
        <v>41209</v>
      </c>
      <c r="E25" s="8">
        <v>26236</v>
      </c>
      <c r="F25" s="15" t="str">
        <f t="shared" si="1"/>
        <v>Oct</v>
      </c>
      <c r="G25" s="19"/>
      <c r="H25" s="42">
        <f t="shared" si="2"/>
        <v>2012</v>
      </c>
    </row>
    <row r="26" spans="3:8" ht="21" customHeight="1">
      <c r="E26" s="27"/>
    </row>
  </sheetData>
  <mergeCells count="7">
    <mergeCell ref="K15:L15"/>
    <mergeCell ref="K6:L6"/>
    <mergeCell ref="J7:K7"/>
    <mergeCell ref="J8:K8"/>
    <mergeCell ref="J9:K9"/>
    <mergeCell ref="J10:K10"/>
    <mergeCell ref="J11:K11"/>
  </mergeCells>
  <conditionalFormatting sqref="C8:H8 C9:G13 C18:D25 C17:H17 F18:H25">
    <cfRule type="expression" dxfId="50" priority="4">
      <formula>MOD(ROW(),2)=0</formula>
    </cfRule>
  </conditionalFormatting>
  <conditionalFormatting sqref="H9:H13">
    <cfRule type="expression" dxfId="49" priority="3">
      <formula>MOD(ROW(),2)=0</formula>
    </cfRule>
  </conditionalFormatting>
  <conditionalFormatting sqref="J7:J11">
    <cfRule type="expression" dxfId="48" priority="2">
      <formula>MOD(ROW(),2)=0</formula>
    </cfRule>
  </conditionalFormatting>
  <conditionalFormatting sqref="E18:E25">
    <cfRule type="expression" dxfId="47" priority="1">
      <formula>MOD(ROW(),2)=0</formula>
    </cfRule>
  </conditionalFormatting>
  <printOptions horizontalCentered="1"/>
  <pageMargins left="0.4" right="0.4" top="0.4" bottom="0.4" header="0.3" footer="0.3"/>
  <pageSetup scale="83" fitToHeight="0" orientation="landscape" r:id="rId1"/>
  <headerFooter differentFirst="1" alignWithMargins="0">
    <oddFooter>Page &amp;P of &amp;N</oddFooter>
  </headerFooter>
  <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 codeName="Sheet132"/>
  <dimension ref="A3:B125"/>
  <sheetViews>
    <sheetView showGridLines="0" workbookViewId="0"/>
  </sheetViews>
  <sheetFormatPr defaultRowHeight="14.4"/>
  <cols>
    <col min="1" max="1" width="23.5546875" customWidth="1"/>
    <col min="2" max="2" width="48.5546875" customWidth="1"/>
  </cols>
  <sheetData>
    <row r="3" spans="1:2">
      <c r="A3" s="791" t="s">
        <v>1723</v>
      </c>
      <c r="B3" s="791" t="s">
        <v>2138</v>
      </c>
    </row>
    <row r="4" spans="1:2">
      <c r="A4" t="s">
        <v>2139</v>
      </c>
      <c r="B4" s="792">
        <v>59.95</v>
      </c>
    </row>
    <row r="5" spans="1:2">
      <c r="A5" t="s">
        <v>2140</v>
      </c>
      <c r="B5" s="792">
        <v>25</v>
      </c>
    </row>
    <row r="6" spans="1:2">
      <c r="A6" t="s">
        <v>2141</v>
      </c>
      <c r="B6" s="792">
        <v>59.95</v>
      </c>
    </row>
    <row r="7" spans="1:2">
      <c r="A7" t="s">
        <v>2142</v>
      </c>
      <c r="B7" s="792">
        <v>59.95</v>
      </c>
    </row>
    <row r="8" spans="1:2">
      <c r="A8" t="s">
        <v>2143</v>
      </c>
      <c r="B8" s="792">
        <v>0</v>
      </c>
    </row>
    <row r="9" spans="1:2">
      <c r="A9" t="s">
        <v>2144</v>
      </c>
      <c r="B9" s="792">
        <v>20</v>
      </c>
    </row>
    <row r="10" spans="1:2">
      <c r="A10" t="s">
        <v>2145</v>
      </c>
      <c r="B10" s="792">
        <v>39.950000000000003</v>
      </c>
    </row>
    <row r="11" spans="1:2">
      <c r="A11" t="s">
        <v>2146</v>
      </c>
      <c r="B11" s="792">
        <v>64.95</v>
      </c>
    </row>
    <row r="12" spans="1:2">
      <c r="A12" t="s">
        <v>2147</v>
      </c>
      <c r="B12" s="792">
        <v>39.950000000000003</v>
      </c>
    </row>
    <row r="13" spans="1:2">
      <c r="A13" t="s">
        <v>2148</v>
      </c>
      <c r="B13" s="792">
        <v>47.9</v>
      </c>
    </row>
    <row r="14" spans="1:2">
      <c r="A14" t="s">
        <v>2149</v>
      </c>
      <c r="B14" s="792">
        <v>39.950000000000003</v>
      </c>
    </row>
    <row r="15" spans="1:2">
      <c r="A15" t="s">
        <v>2150</v>
      </c>
      <c r="B15" s="792">
        <v>39.950000000000003</v>
      </c>
    </row>
    <row r="16" spans="1:2">
      <c r="A16" t="s">
        <v>2151</v>
      </c>
      <c r="B16" s="792">
        <v>5</v>
      </c>
    </row>
    <row r="17" spans="1:2">
      <c r="A17" t="s">
        <v>2152</v>
      </c>
      <c r="B17" s="792">
        <v>20</v>
      </c>
    </row>
    <row r="18" spans="1:2">
      <c r="A18" t="s">
        <v>2153</v>
      </c>
      <c r="B18" s="792">
        <v>39.950000000000003</v>
      </c>
    </row>
    <row r="19" spans="1:2">
      <c r="A19" t="s">
        <v>2154</v>
      </c>
      <c r="B19" s="792">
        <v>5</v>
      </c>
    </row>
    <row r="20" spans="1:2">
      <c r="A20" t="s">
        <v>2155</v>
      </c>
      <c r="B20" s="792">
        <v>26</v>
      </c>
    </row>
    <row r="21" spans="1:2">
      <c r="A21" t="s">
        <v>2156</v>
      </c>
      <c r="B21" s="792">
        <v>5</v>
      </c>
    </row>
    <row r="22" spans="1:2">
      <c r="A22" t="s">
        <v>2157</v>
      </c>
      <c r="B22" s="792">
        <v>39.950000000000003</v>
      </c>
    </row>
    <row r="23" spans="1:2">
      <c r="A23" t="s">
        <v>2158</v>
      </c>
      <c r="B23" s="792">
        <v>39.950000000000003</v>
      </c>
    </row>
    <row r="24" spans="1:2">
      <c r="A24" t="s">
        <v>2159</v>
      </c>
      <c r="B24" s="792">
        <v>26</v>
      </c>
    </row>
    <row r="25" spans="1:2">
      <c r="A25" t="s">
        <v>2160</v>
      </c>
      <c r="B25" s="792">
        <v>26</v>
      </c>
    </row>
    <row r="26" spans="1:2">
      <c r="A26" t="s">
        <v>2161</v>
      </c>
      <c r="B26" s="792">
        <v>20</v>
      </c>
    </row>
    <row r="27" spans="1:2">
      <c r="A27" t="s">
        <v>2162</v>
      </c>
      <c r="B27" s="792">
        <v>39.950000000000003</v>
      </c>
    </row>
    <row r="28" spans="1:2">
      <c r="A28" t="s">
        <v>2163</v>
      </c>
      <c r="B28" s="792">
        <v>39.950000000000003</v>
      </c>
    </row>
    <row r="29" spans="1:2">
      <c r="A29" t="s">
        <v>2164</v>
      </c>
      <c r="B29" s="792">
        <v>64.45</v>
      </c>
    </row>
    <row r="30" spans="1:2">
      <c r="A30" t="s">
        <v>2165</v>
      </c>
      <c r="B30" s="792">
        <v>39.950000000000003</v>
      </c>
    </row>
    <row r="31" spans="1:2">
      <c r="A31" t="s">
        <v>2166</v>
      </c>
      <c r="B31" s="792">
        <v>39.950000000000003</v>
      </c>
    </row>
    <row r="32" spans="1:2">
      <c r="A32" t="s">
        <v>2167</v>
      </c>
      <c r="B32" s="792">
        <v>25</v>
      </c>
    </row>
    <row r="33" spans="1:2">
      <c r="A33" t="s">
        <v>2168</v>
      </c>
      <c r="B33" s="792">
        <v>39.950000000000003</v>
      </c>
    </row>
    <row r="34" spans="1:2">
      <c r="A34" t="s">
        <v>2169</v>
      </c>
      <c r="B34" s="792">
        <v>20</v>
      </c>
    </row>
    <row r="35" spans="1:2">
      <c r="A35" t="s">
        <v>2170</v>
      </c>
      <c r="B35" s="792">
        <v>39.950000000000003</v>
      </c>
    </row>
    <row r="36" spans="1:2">
      <c r="A36" t="s">
        <v>2171</v>
      </c>
      <c r="B36" s="792">
        <v>39.950000000000003</v>
      </c>
    </row>
    <row r="37" spans="1:2">
      <c r="A37" t="s">
        <v>2172</v>
      </c>
      <c r="B37" s="792">
        <v>26</v>
      </c>
    </row>
    <row r="38" spans="1:2">
      <c r="A38" t="s">
        <v>2173</v>
      </c>
      <c r="B38" s="792">
        <v>5</v>
      </c>
    </row>
    <row r="39" spans="1:2">
      <c r="A39" t="s">
        <v>2174</v>
      </c>
      <c r="B39" s="792">
        <v>39.950000000000003</v>
      </c>
    </row>
    <row r="40" spans="1:2">
      <c r="A40" t="s">
        <v>2175</v>
      </c>
      <c r="B40" s="792">
        <v>39.950000000000003</v>
      </c>
    </row>
    <row r="41" spans="1:2">
      <c r="A41" t="s">
        <v>2176</v>
      </c>
      <c r="B41" s="792">
        <v>39.950000000000003</v>
      </c>
    </row>
    <row r="42" spans="1:2">
      <c r="A42" t="s">
        <v>2177</v>
      </c>
      <c r="B42" s="792">
        <v>20</v>
      </c>
    </row>
    <row r="43" spans="1:2">
      <c r="A43" t="s">
        <v>2178</v>
      </c>
      <c r="B43" s="792">
        <v>26</v>
      </c>
    </row>
    <row r="44" spans="1:2">
      <c r="A44" t="s">
        <v>2179</v>
      </c>
      <c r="B44" s="792">
        <v>39.950000000000003</v>
      </c>
    </row>
    <row r="45" spans="1:2">
      <c r="A45" t="s">
        <v>2180</v>
      </c>
      <c r="B45" s="792">
        <v>6</v>
      </c>
    </row>
    <row r="46" spans="1:2">
      <c r="A46" t="s">
        <v>2181</v>
      </c>
      <c r="B46" s="792">
        <v>34.950000000000003</v>
      </c>
    </row>
    <row r="47" spans="1:2">
      <c r="A47" t="s">
        <v>2182</v>
      </c>
      <c r="B47" s="792">
        <v>39.950000000000003</v>
      </c>
    </row>
    <row r="48" spans="1:2">
      <c r="A48" t="s">
        <v>2183</v>
      </c>
      <c r="B48" s="792">
        <v>6</v>
      </c>
    </row>
    <row r="49" spans="1:2">
      <c r="A49" t="s">
        <v>2184</v>
      </c>
      <c r="B49" s="792">
        <v>6</v>
      </c>
    </row>
    <row r="50" spans="1:2">
      <c r="A50" t="s">
        <v>2185</v>
      </c>
      <c r="B50" s="792">
        <v>59.95</v>
      </c>
    </row>
    <row r="51" spans="1:2">
      <c r="A51" t="s">
        <v>2186</v>
      </c>
      <c r="B51" s="792">
        <v>39.950000000000003</v>
      </c>
    </row>
    <row r="52" spans="1:2">
      <c r="A52" t="s">
        <v>2187</v>
      </c>
      <c r="B52" s="792">
        <v>5</v>
      </c>
    </row>
    <row r="53" spans="1:2">
      <c r="A53" t="s">
        <v>2188</v>
      </c>
      <c r="B53" s="792">
        <v>59.95</v>
      </c>
    </row>
    <row r="54" spans="1:2">
      <c r="A54" t="s">
        <v>2189</v>
      </c>
      <c r="B54" s="792">
        <v>18.95</v>
      </c>
    </row>
    <row r="55" spans="1:2">
      <c r="A55" t="s">
        <v>2190</v>
      </c>
      <c r="B55" s="792">
        <v>59.95</v>
      </c>
    </row>
    <row r="56" spans="1:2">
      <c r="A56" t="s">
        <v>2191</v>
      </c>
      <c r="B56" s="792">
        <v>39.950000000000003</v>
      </c>
    </row>
    <row r="57" spans="1:2">
      <c r="A57" t="s">
        <v>2192</v>
      </c>
      <c r="B57" s="792">
        <v>39.950000000000003</v>
      </c>
    </row>
    <row r="58" spans="1:2">
      <c r="A58" t="s">
        <v>2193</v>
      </c>
      <c r="B58" s="792">
        <v>25</v>
      </c>
    </row>
    <row r="59" spans="1:2">
      <c r="A59" t="s">
        <v>2194</v>
      </c>
      <c r="B59" s="792">
        <v>44.95</v>
      </c>
    </row>
    <row r="60" spans="1:2">
      <c r="A60" t="s">
        <v>2195</v>
      </c>
      <c r="B60" s="792">
        <v>59.95</v>
      </c>
    </row>
    <row r="61" spans="1:2">
      <c r="A61" t="s">
        <v>2196</v>
      </c>
      <c r="B61" s="792">
        <v>39.950000000000003</v>
      </c>
    </row>
    <row r="62" spans="1:2">
      <c r="A62" t="s">
        <v>2197</v>
      </c>
      <c r="B62" s="792">
        <v>26</v>
      </c>
    </row>
    <row r="63" spans="1:2">
      <c r="A63" t="s">
        <v>2198</v>
      </c>
      <c r="B63" s="792">
        <v>24.95</v>
      </c>
    </row>
    <row r="64" spans="1:2">
      <c r="A64" t="s">
        <v>2199</v>
      </c>
      <c r="B64" s="792">
        <v>26</v>
      </c>
    </row>
    <row r="65" spans="1:2">
      <c r="A65" t="s">
        <v>2200</v>
      </c>
      <c r="B65" s="792">
        <v>39.950000000000003</v>
      </c>
    </row>
    <row r="66" spans="1:2">
      <c r="A66" t="s">
        <v>2201</v>
      </c>
      <c r="B66" s="792">
        <v>39.950000000000003</v>
      </c>
    </row>
    <row r="67" spans="1:2">
      <c r="A67" t="s">
        <v>2202</v>
      </c>
      <c r="B67" s="792">
        <v>26</v>
      </c>
    </row>
    <row r="68" spans="1:2">
      <c r="A68" t="s">
        <v>2203</v>
      </c>
      <c r="B68" s="792">
        <v>26</v>
      </c>
    </row>
    <row r="69" spans="1:2">
      <c r="A69" t="s">
        <v>2204</v>
      </c>
      <c r="B69" s="792">
        <v>59.95</v>
      </c>
    </row>
    <row r="70" spans="1:2">
      <c r="A70" t="s">
        <v>2205</v>
      </c>
      <c r="B70" s="792">
        <v>39.950000000000003</v>
      </c>
    </row>
    <row r="71" spans="1:2">
      <c r="A71" t="s">
        <v>2206</v>
      </c>
      <c r="B71" s="792">
        <v>59.95</v>
      </c>
    </row>
    <row r="72" spans="1:2">
      <c r="A72" t="s">
        <v>2207</v>
      </c>
      <c r="B72" s="792">
        <v>20</v>
      </c>
    </row>
    <row r="73" spans="1:2">
      <c r="A73" t="s">
        <v>2208</v>
      </c>
      <c r="B73" s="792">
        <v>39.950000000000003</v>
      </c>
    </row>
    <row r="74" spans="1:2">
      <c r="A74" t="s">
        <v>2209</v>
      </c>
      <c r="B74" s="792">
        <v>39.950000000000003</v>
      </c>
    </row>
    <row r="75" spans="1:2">
      <c r="A75" t="s">
        <v>2210</v>
      </c>
      <c r="B75" s="792">
        <v>5</v>
      </c>
    </row>
    <row r="76" spans="1:2">
      <c r="A76" t="s">
        <v>2211</v>
      </c>
      <c r="B76" s="792">
        <v>33.950000000000003</v>
      </c>
    </row>
    <row r="77" spans="1:2">
      <c r="A77" t="s">
        <v>2212</v>
      </c>
      <c r="B77" s="792">
        <v>39.950000000000003</v>
      </c>
    </row>
    <row r="78" spans="1:2">
      <c r="A78" t="s">
        <v>2213</v>
      </c>
      <c r="B78" s="792">
        <v>20</v>
      </c>
    </row>
    <row r="79" spans="1:2">
      <c r="A79" t="s">
        <v>2214</v>
      </c>
      <c r="B79" s="792">
        <v>39.950000000000003</v>
      </c>
    </row>
    <row r="80" spans="1:2">
      <c r="A80" t="s">
        <v>2215</v>
      </c>
      <c r="B80" s="792">
        <v>5</v>
      </c>
    </row>
    <row r="81" spans="1:2">
      <c r="A81" t="s">
        <v>2216</v>
      </c>
      <c r="B81" s="792">
        <v>39.950000000000003</v>
      </c>
    </row>
    <row r="82" spans="1:2">
      <c r="A82" t="s">
        <v>2217</v>
      </c>
      <c r="B82" s="792">
        <v>39.950000000000003</v>
      </c>
    </row>
    <row r="83" spans="1:2">
      <c r="A83" t="s">
        <v>2218</v>
      </c>
      <c r="B83" s="792">
        <v>5</v>
      </c>
    </row>
    <row r="84" spans="1:2">
      <c r="A84" t="s">
        <v>2219</v>
      </c>
      <c r="B84" s="792">
        <v>25</v>
      </c>
    </row>
    <row r="85" spans="1:2">
      <c r="A85" t="s">
        <v>2220</v>
      </c>
      <c r="B85" s="792">
        <v>39.950000000000003</v>
      </c>
    </row>
    <row r="86" spans="1:2">
      <c r="A86" t="s">
        <v>2221</v>
      </c>
      <c r="B86" s="792">
        <v>5</v>
      </c>
    </row>
    <row r="87" spans="1:2">
      <c r="A87" t="s">
        <v>2222</v>
      </c>
      <c r="B87" s="792">
        <v>59.95</v>
      </c>
    </row>
    <row r="88" spans="1:2">
      <c r="A88" t="s">
        <v>2223</v>
      </c>
      <c r="B88" s="792">
        <v>25</v>
      </c>
    </row>
    <row r="89" spans="1:2">
      <c r="A89" t="s">
        <v>2224</v>
      </c>
      <c r="B89" s="792">
        <v>25</v>
      </c>
    </row>
    <row r="90" spans="1:2">
      <c r="A90" t="s">
        <v>2225</v>
      </c>
      <c r="B90" s="792">
        <v>20</v>
      </c>
    </row>
    <row r="91" spans="1:2">
      <c r="A91" t="s">
        <v>2226</v>
      </c>
      <c r="B91" s="792">
        <v>25</v>
      </c>
    </row>
    <row r="92" spans="1:2">
      <c r="A92" t="s">
        <v>2227</v>
      </c>
      <c r="B92" s="792">
        <v>25</v>
      </c>
    </row>
    <row r="93" spans="1:2">
      <c r="A93" t="s">
        <v>2228</v>
      </c>
      <c r="B93" s="792">
        <v>6</v>
      </c>
    </row>
    <row r="94" spans="1:2">
      <c r="A94" t="s">
        <v>2229</v>
      </c>
      <c r="B94" s="792">
        <v>20</v>
      </c>
    </row>
    <row r="95" spans="1:2">
      <c r="A95" t="s">
        <v>2230</v>
      </c>
      <c r="B95" s="792">
        <v>5</v>
      </c>
    </row>
    <row r="96" spans="1:2">
      <c r="A96" t="s">
        <v>2231</v>
      </c>
      <c r="B96" s="792">
        <v>59.95</v>
      </c>
    </row>
    <row r="97" spans="1:2">
      <c r="A97" t="s">
        <v>2232</v>
      </c>
      <c r="B97" s="792">
        <v>39.950000000000003</v>
      </c>
    </row>
    <row r="98" spans="1:2">
      <c r="A98" t="s">
        <v>2233</v>
      </c>
      <c r="B98" s="792">
        <v>26</v>
      </c>
    </row>
    <row r="99" spans="1:2">
      <c r="A99" t="s">
        <v>2234</v>
      </c>
      <c r="B99" s="792">
        <v>64.95</v>
      </c>
    </row>
    <row r="100" spans="1:2">
      <c r="A100" t="s">
        <v>2235</v>
      </c>
      <c r="B100" s="792">
        <v>59.95</v>
      </c>
    </row>
    <row r="101" spans="1:2">
      <c r="A101" t="s">
        <v>2236</v>
      </c>
      <c r="B101" s="792">
        <v>39.950000000000003</v>
      </c>
    </row>
    <row r="102" spans="1:2">
      <c r="A102" t="s">
        <v>2237</v>
      </c>
      <c r="B102" s="792">
        <v>19.95</v>
      </c>
    </row>
    <row r="103" spans="1:2">
      <c r="A103" t="s">
        <v>2238</v>
      </c>
      <c r="B103" s="792">
        <v>39.950000000000003</v>
      </c>
    </row>
    <row r="104" spans="1:2">
      <c r="A104" t="s">
        <v>2239</v>
      </c>
      <c r="B104" s="792">
        <v>5.38</v>
      </c>
    </row>
    <row r="105" spans="1:2">
      <c r="A105" t="s">
        <v>2240</v>
      </c>
      <c r="B105" s="792">
        <v>59.95</v>
      </c>
    </row>
    <row r="106" spans="1:2">
      <c r="A106" t="s">
        <v>2241</v>
      </c>
      <c r="B106" s="792">
        <v>59.95</v>
      </c>
    </row>
    <row r="107" spans="1:2">
      <c r="A107" t="s">
        <v>2242</v>
      </c>
      <c r="B107" s="792">
        <v>59.95</v>
      </c>
    </row>
    <row r="108" spans="1:2">
      <c r="A108" t="s">
        <v>2243</v>
      </c>
      <c r="B108" s="792">
        <v>39.950000000000003</v>
      </c>
    </row>
    <row r="109" spans="1:2">
      <c r="A109" t="s">
        <v>2244</v>
      </c>
      <c r="B109" s="792">
        <v>39.950000000000003</v>
      </c>
    </row>
    <row r="110" spans="1:2">
      <c r="A110" t="s">
        <v>2245</v>
      </c>
      <c r="B110" s="792">
        <v>39.950000000000003</v>
      </c>
    </row>
    <row r="111" spans="1:2">
      <c r="A111" t="s">
        <v>2246</v>
      </c>
      <c r="B111" s="792">
        <v>25</v>
      </c>
    </row>
    <row r="112" spans="1:2">
      <c r="A112" t="s">
        <v>2247</v>
      </c>
      <c r="B112" s="792">
        <v>34.950000000000003</v>
      </c>
    </row>
    <row r="113" spans="1:2">
      <c r="A113" t="s">
        <v>2248</v>
      </c>
      <c r="B113" s="792">
        <v>39.950000000000003</v>
      </c>
    </row>
    <row r="114" spans="1:2">
      <c r="A114" t="s">
        <v>2249</v>
      </c>
      <c r="B114" s="792">
        <v>39.950000000000003</v>
      </c>
    </row>
    <row r="115" spans="1:2">
      <c r="A115" t="s">
        <v>2250</v>
      </c>
      <c r="B115" s="792">
        <v>39.950000000000003</v>
      </c>
    </row>
    <row r="116" spans="1:2">
      <c r="A116" t="s">
        <v>2251</v>
      </c>
      <c r="B116" s="792">
        <v>6</v>
      </c>
    </row>
    <row r="117" spans="1:2">
      <c r="A117" t="s">
        <v>2252</v>
      </c>
      <c r="B117" s="792">
        <v>39.950000000000003</v>
      </c>
    </row>
    <row r="118" spans="1:2">
      <c r="A118" t="s">
        <v>2253</v>
      </c>
      <c r="B118" s="792">
        <v>39.950000000000003</v>
      </c>
    </row>
    <row r="119" spans="1:2">
      <c r="A119" t="s">
        <v>2254</v>
      </c>
      <c r="B119" s="792">
        <v>39.950000000000003</v>
      </c>
    </row>
    <row r="120" spans="1:2">
      <c r="A120" t="s">
        <v>2255</v>
      </c>
      <c r="B120" s="792">
        <v>59.95</v>
      </c>
    </row>
    <row r="121" spans="1:2">
      <c r="A121" t="s">
        <v>2256</v>
      </c>
      <c r="B121" s="792">
        <v>39.950000000000003</v>
      </c>
    </row>
    <row r="122" spans="1:2">
      <c r="A122" t="s">
        <v>2257</v>
      </c>
      <c r="B122" s="792">
        <v>26</v>
      </c>
    </row>
    <row r="123" spans="1:2">
      <c r="A123" t="s">
        <v>2258</v>
      </c>
      <c r="B123" s="792">
        <v>20</v>
      </c>
    </row>
    <row r="124" spans="1:2">
      <c r="A124" t="s">
        <v>2259</v>
      </c>
      <c r="B124" s="792">
        <v>39.950000000000003</v>
      </c>
    </row>
    <row r="125" spans="1:2">
      <c r="A125" t="s">
        <v>2260</v>
      </c>
      <c r="B125" s="792">
        <v>20</v>
      </c>
    </row>
  </sheetData>
  <conditionalFormatting sqref="B4:B125">
    <cfRule type="dataBar" priority="1">
      <formula>MAX(IF(ISBLANK($B$4:$B$125), "", IF(ISERROR($B$4:$B$125), "", $B$4:$B$125)))</formula>
      <dataBar>
        <cfvo type="min"/>
        <cfvo type="max"/>
        <color rgb="FFFF555A"/>
      </dataBar>
    </cfRule>
  </conditionalFormatting>
  <pageMargins left="0.7" right="0.7" top="0.75" bottom="0.75" header="0.3" footer="0.3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 codeName="Sheet47"/>
  <dimension ref="A3:D8"/>
  <sheetViews>
    <sheetView showGridLines="0" workbookViewId="0"/>
  </sheetViews>
  <sheetFormatPr defaultColWidth="9.109375" defaultRowHeight="14.4"/>
  <cols>
    <col min="1" max="1" width="9.33203125" style="377" customWidth="1"/>
    <col min="2" max="2" width="10" style="377" customWidth="1"/>
    <col min="3" max="3" width="11.109375" style="377" customWidth="1"/>
    <col min="4" max="4" width="8.44140625" style="377" customWidth="1"/>
    <col min="5" max="6" width="7.88671875" style="377" customWidth="1"/>
    <col min="7" max="16384" width="9.109375" style="377"/>
  </cols>
  <sheetData>
    <row r="3" spans="1:4" ht="15" thickBot="1">
      <c r="A3" s="799"/>
      <c r="B3" s="799"/>
      <c r="C3" s="799"/>
      <c r="D3" s="799"/>
    </row>
    <row r="4" spans="1:4">
      <c r="A4" s="800"/>
      <c r="B4" s="801" t="s">
        <v>276</v>
      </c>
      <c r="C4" s="801" t="s">
        <v>2383</v>
      </c>
      <c r="D4" s="801" t="s">
        <v>2384</v>
      </c>
    </row>
    <row r="5" spans="1:4">
      <c r="A5" s="802" t="s">
        <v>1069</v>
      </c>
      <c r="B5" s="803">
        <v>100</v>
      </c>
      <c r="C5" s="804">
        <v>13</v>
      </c>
      <c r="D5" s="804">
        <f>B5*C5</f>
        <v>1300</v>
      </c>
    </row>
    <row r="6" spans="1:4">
      <c r="A6" s="802" t="s">
        <v>1070</v>
      </c>
      <c r="B6" s="803">
        <v>100</v>
      </c>
      <c r="C6" s="804">
        <v>18</v>
      </c>
      <c r="D6" s="804">
        <f>B6*C6</f>
        <v>1800</v>
      </c>
    </row>
    <row r="7" spans="1:4">
      <c r="A7" s="802" t="s">
        <v>1071</v>
      </c>
      <c r="B7" s="803">
        <v>100</v>
      </c>
      <c r="C7" s="804">
        <v>22</v>
      </c>
      <c r="D7" s="804">
        <f>B7*C7</f>
        <v>2200</v>
      </c>
    </row>
    <row r="8" spans="1:4" ht="15" thickBot="1">
      <c r="A8" s="805" t="s">
        <v>8</v>
      </c>
      <c r="B8" s="806">
        <f>SUM(B5:B7)</f>
        <v>300</v>
      </c>
      <c r="C8" s="807"/>
      <c r="D8" s="808">
        <f>SUM(D5:D7)</f>
        <v>5300</v>
      </c>
    </row>
  </sheetData>
  <printOptions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0">
    <pageSetUpPr autoPageBreaks="0" fitToPage="1"/>
  </sheetPr>
  <dimension ref="B2:L18"/>
  <sheetViews>
    <sheetView showGridLines="0" zoomScale="120" zoomScaleNormal="120" workbookViewId="0"/>
  </sheetViews>
  <sheetFormatPr defaultColWidth="9.109375" defaultRowHeight="21" customHeight="1"/>
  <cols>
    <col min="1" max="1" width="4.44140625" style="26" customWidth="1"/>
    <col min="2" max="2" width="2.5546875" style="26" customWidth="1"/>
    <col min="3" max="3" width="14.33203125" style="26" customWidth="1"/>
    <col min="4" max="4" width="15.109375" style="27" customWidth="1"/>
    <col min="5" max="8" width="15.109375" style="26" customWidth="1"/>
    <col min="9" max="9" width="13.109375" style="26" customWidth="1"/>
    <col min="10" max="10" width="13.44140625" style="26" customWidth="1"/>
    <col min="11" max="11" width="15.5546875" style="26" customWidth="1"/>
    <col min="12" max="12" width="14.5546875" style="26" customWidth="1"/>
    <col min="13" max="13" width="11.88671875" style="26" customWidth="1"/>
    <col min="14" max="16384" width="9.109375" style="26"/>
  </cols>
  <sheetData>
    <row r="2" spans="2:12" s="1" customFormat="1" ht="8.25" customHeight="1"/>
    <row r="3" spans="2:12" s="1" customFormat="1" ht="38.25" customHeight="1" thickBot="1">
      <c r="B3" s="2" t="s">
        <v>37</v>
      </c>
      <c r="C3" s="3"/>
      <c r="D3" s="3"/>
      <c r="E3" s="3"/>
    </row>
    <row r="4" spans="2:12" s="1" customFormat="1" ht="17.25" customHeight="1">
      <c r="B4" s="25"/>
      <c r="C4"/>
      <c r="D4"/>
      <c r="E4"/>
      <c r="H4"/>
    </row>
    <row r="5" spans="2:12" ht="21" customHeight="1">
      <c r="G5" s="1"/>
    </row>
    <row r="6" spans="2:12" customFormat="1" ht="35.25" customHeight="1">
      <c r="C6" s="28" t="s">
        <v>116</v>
      </c>
      <c r="K6" s="840"/>
      <c r="L6" s="840"/>
    </row>
    <row r="7" spans="2:12" ht="21" customHeight="1">
      <c r="C7" s="43" t="s">
        <v>59</v>
      </c>
      <c r="D7" s="24" t="s">
        <v>117</v>
      </c>
      <c r="E7" s="24" t="s">
        <v>118</v>
      </c>
      <c r="H7" s="44" t="s">
        <v>117</v>
      </c>
      <c r="I7" s="44" t="s">
        <v>118</v>
      </c>
    </row>
    <row r="8" spans="2:12" ht="21" customHeight="1">
      <c r="C8" s="45" t="s">
        <v>119</v>
      </c>
      <c r="D8" s="15" t="s">
        <v>120</v>
      </c>
      <c r="E8" s="8">
        <f t="shared" ref="E8:E16" si="0">VLOOKUP(D8,$H$8:$I$14,2,0)</f>
        <v>6197</v>
      </c>
      <c r="H8" s="15">
        <v>3482</v>
      </c>
      <c r="I8" s="8">
        <v>7684</v>
      </c>
    </row>
    <row r="9" spans="2:12" ht="21" customHeight="1">
      <c r="C9" s="45" t="s">
        <v>121</v>
      </c>
      <c r="D9" s="15" t="s">
        <v>122</v>
      </c>
      <c r="E9" s="8">
        <f t="shared" si="0"/>
        <v>7408</v>
      </c>
      <c r="H9" s="15">
        <v>1004</v>
      </c>
      <c r="I9" s="8">
        <v>6160</v>
      </c>
    </row>
    <row r="10" spans="2:12" ht="21" customHeight="1">
      <c r="C10" s="45" t="s">
        <v>123</v>
      </c>
      <c r="D10" s="15" t="s">
        <v>124</v>
      </c>
      <c r="E10" s="8" t="e">
        <f t="shared" si="0"/>
        <v>#N/A</v>
      </c>
      <c r="H10" s="15">
        <v>2564</v>
      </c>
      <c r="I10" s="8">
        <v>4204</v>
      </c>
    </row>
    <row r="11" spans="2:12" ht="21" customHeight="1">
      <c r="C11" s="45" t="s">
        <v>123</v>
      </c>
      <c r="D11" s="15">
        <v>1004</v>
      </c>
      <c r="E11" s="8">
        <f t="shared" si="0"/>
        <v>6160</v>
      </c>
      <c r="H11" s="15">
        <v>1210</v>
      </c>
      <c r="I11" s="8">
        <v>4623</v>
      </c>
    </row>
    <row r="12" spans="2:12" ht="21" customHeight="1">
      <c r="C12" s="45" t="s">
        <v>125</v>
      </c>
      <c r="D12" s="15">
        <v>1174</v>
      </c>
      <c r="E12" s="8" t="e">
        <f t="shared" si="0"/>
        <v>#N/A</v>
      </c>
      <c r="H12" s="15" t="s">
        <v>122</v>
      </c>
      <c r="I12" s="8">
        <v>7408</v>
      </c>
    </row>
    <row r="13" spans="2:12" ht="21" customHeight="1">
      <c r="C13" s="45" t="s">
        <v>126</v>
      </c>
      <c r="D13" s="15">
        <v>1619</v>
      </c>
      <c r="E13" s="8" t="e">
        <f t="shared" si="0"/>
        <v>#N/A</v>
      </c>
      <c r="H13" s="15">
        <v>2227</v>
      </c>
      <c r="I13" s="8">
        <v>6646</v>
      </c>
    </row>
    <row r="14" spans="2:12" ht="21" customHeight="1">
      <c r="C14" s="45" t="s">
        <v>127</v>
      </c>
      <c r="D14" s="15">
        <v>2227</v>
      </c>
      <c r="E14" s="8">
        <f t="shared" si="0"/>
        <v>6646</v>
      </c>
      <c r="H14" s="46" t="s">
        <v>120</v>
      </c>
      <c r="I14" s="8">
        <v>6197</v>
      </c>
    </row>
    <row r="15" spans="2:12" ht="21" customHeight="1">
      <c r="C15" s="45" t="s">
        <v>128</v>
      </c>
      <c r="D15" s="15">
        <v>2373</v>
      </c>
      <c r="E15" s="8" t="e">
        <f t="shared" si="0"/>
        <v>#N/A</v>
      </c>
    </row>
    <row r="16" spans="2:12" ht="21" customHeight="1">
      <c r="C16" s="45" t="s">
        <v>129</v>
      </c>
      <c r="D16" s="15">
        <v>2564</v>
      </c>
      <c r="E16" s="8">
        <f t="shared" si="0"/>
        <v>4204</v>
      </c>
    </row>
    <row r="17" spans="3:5" ht="11.25" customHeight="1">
      <c r="D17" s="26"/>
    </row>
    <row r="18" spans="3:5" ht="21" customHeight="1">
      <c r="C18" s="45"/>
      <c r="D18" s="42" t="s">
        <v>8</v>
      </c>
      <c r="E18" s="9" t="e">
        <f>SUM(E8:E16)</f>
        <v>#N/A</v>
      </c>
    </row>
  </sheetData>
  <mergeCells count="1">
    <mergeCell ref="K6:L6"/>
  </mergeCells>
  <conditionalFormatting sqref="C9:D14 C8:E8 E9:E16">
    <cfRule type="expression" dxfId="46" priority="6">
      <formula>MOD(ROW(),2)=0</formula>
    </cfRule>
  </conditionalFormatting>
  <conditionalFormatting sqref="C15:D16">
    <cfRule type="expression" dxfId="45" priority="5">
      <formula>MOD(ROW(),2)=0</formula>
    </cfRule>
  </conditionalFormatting>
  <conditionalFormatting sqref="H9:H14 H8:I8">
    <cfRule type="expression" dxfId="44" priority="4">
      <formula>MOD(ROW(),2)=0</formula>
    </cfRule>
  </conditionalFormatting>
  <conditionalFormatting sqref="I9:I14">
    <cfRule type="expression" dxfId="43" priority="3">
      <formula>MOD(ROW(),2)=0</formula>
    </cfRule>
  </conditionalFormatting>
  <conditionalFormatting sqref="E18">
    <cfRule type="expression" dxfId="42" priority="2">
      <formula>MOD(ROW(),2)=0</formula>
    </cfRule>
  </conditionalFormatting>
  <conditionalFormatting sqref="C18:D18">
    <cfRule type="expression" dxfId="41" priority="1">
      <formula>MOD(ROW(),2)=0</formula>
    </cfRule>
  </conditionalFormatting>
  <printOptions horizontalCentered="1"/>
  <pageMargins left="0.4" right="0.4" top="0.4" bottom="0.4" header="0.3" footer="0.3"/>
  <pageSetup scale="83" fitToHeight="0" orientation="landscape" r:id="rId1"/>
  <headerFooter differentFirst="1" alignWithMargins="0">
    <oddFooter>Page &amp;P of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3">
    <pageSetUpPr autoPageBreaks="0" fitToPage="1"/>
  </sheetPr>
  <dimension ref="B3:I16"/>
  <sheetViews>
    <sheetView showGridLines="0" zoomScale="110" zoomScaleNormal="110" workbookViewId="0"/>
  </sheetViews>
  <sheetFormatPr defaultColWidth="9.109375" defaultRowHeight="13.2"/>
  <cols>
    <col min="1" max="1" width="4.44140625" style="1" customWidth="1"/>
    <col min="2" max="2" width="2.5546875" style="1" customWidth="1"/>
    <col min="3" max="3" width="14" style="1" customWidth="1"/>
    <col min="4" max="9" width="15.109375" style="1" customWidth="1"/>
    <col min="10" max="11" width="9.109375" style="1"/>
    <col min="12" max="12" width="12" style="1" customWidth="1"/>
    <col min="13" max="13" width="11.88671875" style="1" customWidth="1"/>
    <col min="14" max="16384" width="9.109375" style="1"/>
  </cols>
  <sheetData>
    <row r="3" spans="2:9" ht="8.25" customHeight="1"/>
    <row r="4" spans="2:9" ht="38.25" customHeight="1" thickBot="1">
      <c r="B4" s="2" t="s">
        <v>0</v>
      </c>
      <c r="C4" s="3"/>
      <c r="D4" s="3"/>
      <c r="E4" s="3"/>
      <c r="F4" s="3"/>
      <c r="G4" s="3"/>
    </row>
    <row r="5" spans="2:9" ht="17.25" customHeight="1">
      <c r="B5" s="4"/>
      <c r="C5"/>
      <c r="D5"/>
      <c r="E5"/>
      <c r="F5"/>
      <c r="G5"/>
      <c r="H5"/>
    </row>
    <row r="6" spans="2:9" customFormat="1" ht="17.25" customHeight="1"/>
    <row r="7" spans="2:9" customFormat="1" ht="35.25" customHeight="1">
      <c r="C7" s="5" t="s">
        <v>1</v>
      </c>
    </row>
    <row r="8" spans="2:9" ht="19.5" customHeight="1"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  <c r="I8" s="6" t="s">
        <v>8</v>
      </c>
    </row>
    <row r="9" spans="2:9" ht="19.5" customHeight="1">
      <c r="C9" s="7" t="s">
        <v>9</v>
      </c>
      <c r="D9" s="8">
        <v>11588</v>
      </c>
      <c r="E9" s="8">
        <v>15165</v>
      </c>
      <c r="F9" s="8">
        <v>10059</v>
      </c>
      <c r="G9" s="8">
        <v>11900</v>
      </c>
      <c r="H9" s="8">
        <v>10670</v>
      </c>
      <c r="I9" s="9"/>
    </row>
    <row r="10" spans="2:9" ht="19.5" customHeight="1">
      <c r="C10" s="10" t="s">
        <v>10</v>
      </c>
      <c r="D10" s="11">
        <v>5646</v>
      </c>
      <c r="E10" s="11">
        <v>9395</v>
      </c>
      <c r="F10" s="11">
        <v>5287</v>
      </c>
      <c r="G10" s="11">
        <v>11247</v>
      </c>
      <c r="H10" s="11">
        <v>13977</v>
      </c>
      <c r="I10" s="9"/>
    </row>
    <row r="11" spans="2:9" ht="19.5" customHeight="1">
      <c r="C11" s="10" t="s">
        <v>11</v>
      </c>
      <c r="D11" s="11">
        <v>8859</v>
      </c>
      <c r="E11" s="11">
        <v>6075</v>
      </c>
      <c r="F11" s="11">
        <v>10223</v>
      </c>
      <c r="G11" s="11">
        <v>5711</v>
      </c>
      <c r="H11" s="11">
        <v>12750</v>
      </c>
      <c r="I11" s="9"/>
    </row>
    <row r="12" spans="2:9" ht="19.5" customHeight="1">
      <c r="C12" s="10" t="s">
        <v>12</v>
      </c>
      <c r="D12" s="11">
        <v>7632</v>
      </c>
      <c r="E12" s="11">
        <v>6730</v>
      </c>
      <c r="F12" s="11">
        <v>6129</v>
      </c>
      <c r="G12" s="11">
        <v>11606</v>
      </c>
      <c r="H12" s="11">
        <v>11037</v>
      </c>
      <c r="I12" s="9"/>
    </row>
    <row r="13" spans="2:9" ht="19.5" customHeight="1">
      <c r="C13" s="10" t="s">
        <v>13</v>
      </c>
      <c r="D13" s="11">
        <v>13854</v>
      </c>
      <c r="E13" s="11">
        <v>10558</v>
      </c>
      <c r="F13" s="11">
        <v>5291</v>
      </c>
      <c r="G13" s="11">
        <v>9032</v>
      </c>
      <c r="H13" s="11">
        <v>6227</v>
      </c>
      <c r="I13" s="9"/>
    </row>
    <row r="14" spans="2:9" ht="17.25" customHeight="1">
      <c r="B14"/>
      <c r="C14" s="12" t="s">
        <v>8</v>
      </c>
      <c r="D14" s="13"/>
      <c r="E14" s="13"/>
      <c r="F14" s="13"/>
      <c r="G14" s="13"/>
      <c r="H14" s="13"/>
      <c r="I14" s="13"/>
    </row>
    <row r="15" spans="2:9" ht="17.25" customHeight="1">
      <c r="B15"/>
      <c r="C15" s="12"/>
      <c r="D15" s="13"/>
      <c r="E15" s="13"/>
      <c r="F15" s="13"/>
      <c r="G15" s="13"/>
      <c r="H15" s="13"/>
      <c r="I15" s="13"/>
    </row>
    <row r="16" spans="2:9" ht="17.25" customHeight="1">
      <c r="B16"/>
      <c r="C16"/>
      <c r="D16"/>
      <c r="E16"/>
      <c r="F16"/>
      <c r="G16"/>
      <c r="H16"/>
    </row>
  </sheetData>
  <conditionalFormatting sqref="C9:I15">
    <cfRule type="expression" dxfId="4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04">
    <pageSetUpPr autoPageBreaks="0" fitToPage="1"/>
  </sheetPr>
  <dimension ref="B3:M30"/>
  <sheetViews>
    <sheetView showGridLines="0" workbookViewId="0"/>
  </sheetViews>
  <sheetFormatPr defaultColWidth="9.109375" defaultRowHeight="13.2"/>
  <cols>
    <col min="1" max="1" width="4.44140625" style="1" customWidth="1"/>
    <col min="2" max="2" width="2.5546875" style="1" customWidth="1"/>
    <col min="3" max="3" width="14" style="1" customWidth="1"/>
    <col min="4" max="9" width="15.109375" style="1" customWidth="1"/>
    <col min="10" max="11" width="9.109375" style="1"/>
    <col min="12" max="12" width="12" style="1" customWidth="1"/>
    <col min="13" max="13" width="11.88671875" style="1" customWidth="1"/>
    <col min="14" max="16384" width="9.109375" style="1"/>
  </cols>
  <sheetData>
    <row r="3" spans="2:13" ht="8.25" customHeight="1"/>
    <row r="4" spans="2:13" ht="38.25" customHeight="1" thickBot="1">
      <c r="B4" s="2" t="s">
        <v>0</v>
      </c>
      <c r="C4" s="3"/>
      <c r="D4" s="3"/>
      <c r="E4" s="3"/>
      <c r="F4" s="3"/>
      <c r="G4" s="3"/>
    </row>
    <row r="5" spans="2:13" ht="17.25" customHeight="1">
      <c r="B5" s="4"/>
      <c r="C5"/>
      <c r="D5"/>
      <c r="E5"/>
      <c r="F5"/>
      <c r="G5"/>
      <c r="H5"/>
    </row>
    <row r="6" spans="2:13" customFormat="1" ht="17.25" customHeight="1"/>
    <row r="7" spans="2:13" customFormat="1" ht="35.25" customHeight="1">
      <c r="C7" s="5" t="s">
        <v>14</v>
      </c>
      <c r="I7" s="1"/>
      <c r="J7" s="1"/>
      <c r="K7" s="1"/>
      <c r="L7" s="1"/>
      <c r="M7" s="1"/>
    </row>
    <row r="8" spans="2:13" ht="17.25" customHeight="1">
      <c r="B8"/>
      <c r="C8" s="14" t="s">
        <v>2</v>
      </c>
      <c r="D8" s="14" t="s">
        <v>15</v>
      </c>
      <c r="E8" s="14" t="s">
        <v>16</v>
      </c>
      <c r="F8" s="14" t="s">
        <v>17</v>
      </c>
      <c r="G8" s="14" t="s">
        <v>18</v>
      </c>
      <c r="H8"/>
    </row>
    <row r="9" spans="2:13" ht="17.25" customHeight="1">
      <c r="B9"/>
      <c r="C9" s="7" t="s">
        <v>9</v>
      </c>
      <c r="D9" s="15">
        <v>3</v>
      </c>
      <c r="E9" s="15">
        <v>1000</v>
      </c>
      <c r="F9" s="16">
        <f t="shared" ref="F9:F15" si="0">D9*E9</f>
        <v>3000</v>
      </c>
      <c r="G9" s="17"/>
      <c r="H9"/>
    </row>
    <row r="10" spans="2:13" s="18" customFormat="1" ht="17.25" customHeight="1">
      <c r="B10"/>
      <c r="C10" s="7" t="s">
        <v>10</v>
      </c>
      <c r="D10" s="15">
        <v>5</v>
      </c>
      <c r="E10" s="15">
        <v>950</v>
      </c>
      <c r="F10" s="16">
        <f t="shared" si="0"/>
        <v>4750</v>
      </c>
      <c r="G10" s="17"/>
      <c r="H10"/>
    </row>
    <row r="11" spans="2:13" s="18" customFormat="1" ht="19.5" customHeight="1">
      <c r="B11"/>
      <c r="C11" s="7" t="s">
        <v>11</v>
      </c>
      <c r="D11" s="15">
        <v>5</v>
      </c>
      <c r="E11" s="15">
        <v>1000</v>
      </c>
      <c r="F11" s="16">
        <f t="shared" si="0"/>
        <v>5000</v>
      </c>
      <c r="G11" s="17"/>
      <c r="H11"/>
    </row>
    <row r="12" spans="2:13" s="18" customFormat="1" ht="19.5" customHeight="1">
      <c r="B12"/>
      <c r="C12" s="7" t="s">
        <v>12</v>
      </c>
      <c r="D12" s="15">
        <v>4</v>
      </c>
      <c r="E12" s="15">
        <v>600</v>
      </c>
      <c r="F12" s="16">
        <f t="shared" si="0"/>
        <v>2400</v>
      </c>
      <c r="G12" s="17"/>
      <c r="H12"/>
    </row>
    <row r="13" spans="2:13" s="18" customFormat="1" ht="19.5" customHeight="1">
      <c r="B13"/>
      <c r="C13" s="7" t="s">
        <v>13</v>
      </c>
      <c r="D13" s="15">
        <v>7</v>
      </c>
      <c r="E13" s="15">
        <v>300</v>
      </c>
      <c r="F13" s="16">
        <f t="shared" si="0"/>
        <v>2100</v>
      </c>
      <c r="G13" s="17"/>
      <c r="H13"/>
    </row>
    <row r="14" spans="2:13" s="18" customFormat="1" ht="19.5" customHeight="1">
      <c r="B14"/>
      <c r="C14" s="7" t="s">
        <v>19</v>
      </c>
      <c r="D14" s="15">
        <v>5</v>
      </c>
      <c r="E14" s="15">
        <v>400</v>
      </c>
      <c r="F14" s="16">
        <f t="shared" si="0"/>
        <v>2000</v>
      </c>
      <c r="G14" s="17"/>
      <c r="H14"/>
    </row>
    <row r="15" spans="2:13" s="18" customFormat="1" ht="19.5" customHeight="1">
      <c r="B15"/>
      <c r="C15" s="7" t="s">
        <v>20</v>
      </c>
      <c r="D15" s="15">
        <v>6</v>
      </c>
      <c r="E15" s="15">
        <v>125</v>
      </c>
      <c r="F15" s="16">
        <f t="shared" si="0"/>
        <v>750</v>
      </c>
      <c r="G15" s="17"/>
      <c r="H15"/>
    </row>
    <row r="16" spans="2:13" s="18" customFormat="1" ht="19.5" customHeight="1">
      <c r="B16"/>
      <c r="C16" s="7"/>
      <c r="D16" s="8"/>
      <c r="E16" s="15" t="s">
        <v>21</v>
      </c>
      <c r="F16" s="19">
        <f>SUM(F9:F15)</f>
        <v>20000</v>
      </c>
      <c r="G16" s="17"/>
      <c r="H16"/>
    </row>
    <row r="17" spans="2:8" s="18" customFormat="1" ht="19.5" customHeight="1">
      <c r="B17"/>
      <c r="C17"/>
      <c r="E17" s="20" t="s">
        <v>22</v>
      </c>
      <c r="G17"/>
      <c r="H17"/>
    </row>
    <row r="18" spans="2:8" s="18" customFormat="1" ht="19.5" customHeight="1">
      <c r="B18"/>
      <c r="C18"/>
      <c r="E18" s="20"/>
      <c r="G18"/>
      <c r="H18"/>
    </row>
    <row r="19" spans="2:8" s="18" customFormat="1" ht="11.25" customHeight="1">
      <c r="B19"/>
      <c r="C19"/>
      <c r="D19"/>
      <c r="E19"/>
      <c r="F19"/>
      <c r="G19"/>
      <c r="H19"/>
    </row>
    <row r="20" spans="2:8" s="18" customFormat="1" ht="19.5" customHeight="1">
      <c r="B20"/>
      <c r="C20" s="12" t="s">
        <v>23</v>
      </c>
      <c r="D20" s="21">
        <v>0.1236</v>
      </c>
      <c r="E20" s="1"/>
      <c r="F20" s="1"/>
      <c r="G20" s="1"/>
      <c r="H20"/>
    </row>
    <row r="21" spans="2:8" s="18" customFormat="1" ht="19.5" customHeight="1">
      <c r="B21"/>
      <c r="C21" s="22" t="s">
        <v>24</v>
      </c>
      <c r="D21" s="22" t="s">
        <v>25</v>
      </c>
      <c r="E21" s="23" t="s">
        <v>26</v>
      </c>
      <c r="F21" s="23" t="s">
        <v>8</v>
      </c>
      <c r="G21" s="23" t="s">
        <v>23</v>
      </c>
      <c r="H21"/>
    </row>
    <row r="22" spans="2:8" s="18" customFormat="1" ht="19.5" customHeight="1">
      <c r="B22"/>
      <c r="C22" s="7" t="s">
        <v>27</v>
      </c>
      <c r="D22" s="16">
        <v>1.19</v>
      </c>
      <c r="E22" s="15">
        <v>4</v>
      </c>
      <c r="F22" s="16">
        <f t="shared" ref="F22:F29" si="1">D22*E22</f>
        <v>4.76</v>
      </c>
      <c r="G22" s="16"/>
      <c r="H22"/>
    </row>
    <row r="23" spans="2:8" s="18" customFormat="1" ht="19.5" customHeight="1">
      <c r="B23"/>
      <c r="C23" s="7" t="s">
        <v>28</v>
      </c>
      <c r="D23" s="16">
        <v>0.05</v>
      </c>
      <c r="E23" s="15">
        <v>50</v>
      </c>
      <c r="F23" s="16">
        <f t="shared" si="1"/>
        <v>2.5</v>
      </c>
      <c r="G23" s="16"/>
      <c r="H23"/>
    </row>
    <row r="24" spans="2:8" ht="19.5" customHeight="1">
      <c r="B24"/>
      <c r="C24" s="7" t="s">
        <v>29</v>
      </c>
      <c r="D24" s="16">
        <v>0.99</v>
      </c>
      <c r="E24" s="15">
        <v>52</v>
      </c>
      <c r="F24" s="16">
        <f t="shared" si="1"/>
        <v>51.48</v>
      </c>
      <c r="G24" s="16"/>
      <c r="H24"/>
    </row>
    <row r="25" spans="2:8" ht="19.5" customHeight="1">
      <c r="B25"/>
      <c r="C25" s="7" t="s">
        <v>30</v>
      </c>
      <c r="D25" s="16">
        <v>2</v>
      </c>
      <c r="E25" s="15">
        <v>54</v>
      </c>
      <c r="F25" s="16">
        <f t="shared" si="1"/>
        <v>108</v>
      </c>
      <c r="G25" s="16"/>
      <c r="H25"/>
    </row>
    <row r="26" spans="2:8" ht="19.5" customHeight="1">
      <c r="B26"/>
      <c r="C26" s="7" t="s">
        <v>31</v>
      </c>
      <c r="D26" s="16">
        <v>56</v>
      </c>
      <c r="E26" s="15">
        <v>56</v>
      </c>
      <c r="F26" s="16">
        <f t="shared" si="1"/>
        <v>3136</v>
      </c>
      <c r="G26" s="16"/>
      <c r="H26"/>
    </row>
    <row r="27" spans="2:8" ht="19.5" customHeight="1">
      <c r="B27"/>
      <c r="C27" s="7" t="s">
        <v>32</v>
      </c>
      <c r="D27" s="16">
        <v>12</v>
      </c>
      <c r="E27" s="15">
        <v>58</v>
      </c>
      <c r="F27" s="16">
        <f t="shared" si="1"/>
        <v>696</v>
      </c>
      <c r="G27" s="16"/>
      <c r="H27"/>
    </row>
    <row r="28" spans="2:8" ht="19.5" customHeight="1">
      <c r="B28"/>
      <c r="C28" s="7" t="s">
        <v>33</v>
      </c>
      <c r="D28" s="16">
        <v>32</v>
      </c>
      <c r="E28" s="15">
        <v>60</v>
      </c>
      <c r="F28" s="16">
        <f t="shared" si="1"/>
        <v>1920</v>
      </c>
      <c r="G28" s="16"/>
      <c r="H28"/>
    </row>
    <row r="29" spans="2:8" ht="19.5" customHeight="1">
      <c r="B29"/>
      <c r="C29" s="7" t="s">
        <v>34</v>
      </c>
      <c r="D29" s="16">
        <v>12</v>
      </c>
      <c r="E29" s="15">
        <v>62</v>
      </c>
      <c r="F29" s="16">
        <f t="shared" si="1"/>
        <v>744</v>
      </c>
      <c r="G29" s="16"/>
      <c r="H29"/>
    </row>
    <row r="30" spans="2:8" ht="19.5" customHeight="1">
      <c r="B30"/>
      <c r="C30"/>
      <c r="D30"/>
      <c r="E30"/>
      <c r="F30"/>
      <c r="G30"/>
      <c r="H30"/>
    </row>
  </sheetData>
  <conditionalFormatting sqref="C9:G9 G10:G16 F10:F15">
    <cfRule type="expression" dxfId="39" priority="8">
      <formula>MOD(ROW(),2)=0</formula>
    </cfRule>
  </conditionalFormatting>
  <conditionalFormatting sqref="C16:F16 C10:E15">
    <cfRule type="expression" dxfId="38" priority="7">
      <formula>MOD(ROW(),2)=0</formula>
    </cfRule>
  </conditionalFormatting>
  <conditionalFormatting sqref="C22:G22 G23:G28 F23:F29">
    <cfRule type="expression" dxfId="37" priority="6">
      <formula>MOD(ROW(),2)=0</formula>
    </cfRule>
  </conditionalFormatting>
  <conditionalFormatting sqref="C23:E27">
    <cfRule type="expression" dxfId="36" priority="5">
      <formula>MOD(ROW(),2)=0</formula>
    </cfRule>
  </conditionalFormatting>
  <conditionalFormatting sqref="C20:D20">
    <cfRule type="expression" dxfId="35" priority="4">
      <formula>MOD(ROW(),2)=0</formula>
    </cfRule>
  </conditionalFormatting>
  <conditionalFormatting sqref="C28:E28">
    <cfRule type="expression" dxfId="34" priority="3">
      <formula>MOD(ROW(),2)=0</formula>
    </cfRule>
  </conditionalFormatting>
  <conditionalFormatting sqref="G29">
    <cfRule type="expression" dxfId="33" priority="2">
      <formula>MOD(ROW(),2)=0</formula>
    </cfRule>
  </conditionalFormatting>
  <conditionalFormatting sqref="C29:E29">
    <cfRule type="expression" dxfId="32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5">
    <pageSetUpPr autoPageBreaks="0" fitToPage="1"/>
  </sheetPr>
  <dimension ref="B3:M14"/>
  <sheetViews>
    <sheetView showGridLines="0" zoomScale="110" zoomScaleNormal="110" workbookViewId="0"/>
  </sheetViews>
  <sheetFormatPr defaultColWidth="9.109375" defaultRowHeight="13.2"/>
  <cols>
    <col min="1" max="1" width="4.44140625" style="1" customWidth="1"/>
    <col min="2" max="2" width="2.5546875" style="1" customWidth="1"/>
    <col min="3" max="3" width="14" style="1" customWidth="1"/>
    <col min="4" max="9" width="15.109375" style="1" customWidth="1"/>
    <col min="10" max="11" width="9.109375" style="1"/>
    <col min="12" max="12" width="12" style="1" customWidth="1"/>
    <col min="13" max="13" width="11.88671875" style="1" customWidth="1"/>
    <col min="14" max="16384" width="9.109375" style="1"/>
  </cols>
  <sheetData>
    <row r="3" spans="2:13" ht="8.25" customHeight="1"/>
    <row r="4" spans="2:13" ht="38.25" customHeight="1" thickBot="1">
      <c r="B4" s="2" t="s">
        <v>0</v>
      </c>
      <c r="C4" s="3"/>
      <c r="D4" s="3"/>
      <c r="E4" s="3"/>
      <c r="F4" s="3"/>
      <c r="G4" s="3"/>
    </row>
    <row r="5" spans="2:13" ht="17.25" customHeight="1">
      <c r="B5" s="4"/>
      <c r="C5"/>
      <c r="D5"/>
      <c r="E5"/>
      <c r="F5"/>
      <c r="G5"/>
      <c r="H5"/>
    </row>
    <row r="6" spans="2:13" customFormat="1" ht="17.25" customHeight="1"/>
    <row r="7" spans="2:13" customFormat="1" ht="35.25" customHeight="1">
      <c r="C7" s="5" t="s">
        <v>35</v>
      </c>
      <c r="I7" s="1"/>
      <c r="J7" s="1"/>
      <c r="K7" s="1"/>
      <c r="L7" s="1"/>
      <c r="M7" s="1"/>
    </row>
    <row r="8" spans="2:13" ht="19.5" customHeight="1">
      <c r="B8"/>
      <c r="C8" s="24" t="s">
        <v>36</v>
      </c>
      <c r="D8" s="24">
        <v>2</v>
      </c>
      <c r="E8" s="24">
        <v>5</v>
      </c>
      <c r="F8" s="24">
        <v>10</v>
      </c>
      <c r="G8" s="24">
        <v>15</v>
      </c>
      <c r="H8" s="24">
        <v>20</v>
      </c>
    </row>
    <row r="9" spans="2:13" ht="20.25" customHeight="1">
      <c r="B9"/>
      <c r="C9" s="7">
        <v>2</v>
      </c>
      <c r="D9" s="16"/>
      <c r="E9" s="16"/>
      <c r="F9" s="16"/>
      <c r="G9" s="16"/>
      <c r="H9" s="16"/>
    </row>
    <row r="10" spans="2:13" ht="20.25" customHeight="1">
      <c r="B10"/>
      <c r="C10" s="7">
        <v>4</v>
      </c>
      <c r="D10" s="16"/>
      <c r="E10" s="16"/>
      <c r="F10" s="16"/>
      <c r="G10" s="16"/>
      <c r="H10" s="16"/>
    </row>
    <row r="11" spans="2:13" ht="20.25" customHeight="1">
      <c r="B11"/>
      <c r="C11" s="7">
        <v>6</v>
      </c>
      <c r="D11" s="16"/>
      <c r="E11" s="16"/>
      <c r="F11" s="16"/>
      <c r="G11" s="16"/>
      <c r="H11" s="16"/>
    </row>
    <row r="12" spans="2:13" ht="20.25" customHeight="1">
      <c r="B12"/>
      <c r="C12" s="7">
        <v>8</v>
      </c>
      <c r="D12" s="16"/>
      <c r="E12" s="16"/>
      <c r="F12" s="16"/>
      <c r="G12" s="16"/>
      <c r="H12" s="16"/>
    </row>
    <row r="13" spans="2:13" ht="20.25" customHeight="1">
      <c r="C13" s="7">
        <v>10</v>
      </c>
      <c r="D13" s="16"/>
      <c r="E13" s="16"/>
      <c r="F13" s="16"/>
      <c r="G13" s="16"/>
      <c r="H13" s="16"/>
    </row>
    <row r="14" spans="2:13" ht="20.25" customHeight="1">
      <c r="C14" s="7">
        <v>12</v>
      </c>
      <c r="D14" s="16"/>
      <c r="E14" s="16"/>
      <c r="F14" s="16"/>
      <c r="G14" s="16"/>
      <c r="H14" s="16"/>
    </row>
  </sheetData>
  <conditionalFormatting sqref="C9:G9 D10:G13">
    <cfRule type="expression" dxfId="31" priority="6">
      <formula>MOD(ROW(),2)=0</formula>
    </cfRule>
  </conditionalFormatting>
  <conditionalFormatting sqref="C10:C13">
    <cfRule type="expression" dxfId="30" priority="5">
      <formula>MOD(ROW(),2)=0</formula>
    </cfRule>
  </conditionalFormatting>
  <conditionalFormatting sqref="D14:G14">
    <cfRule type="expression" dxfId="29" priority="4">
      <formula>MOD(ROW(),2)=0</formula>
    </cfRule>
  </conditionalFormatting>
  <conditionalFormatting sqref="C14">
    <cfRule type="expression" dxfId="28" priority="3">
      <formula>MOD(ROW(),2)=0</formula>
    </cfRule>
  </conditionalFormatting>
  <conditionalFormatting sqref="H9:H13">
    <cfRule type="expression" dxfId="27" priority="2">
      <formula>MOD(ROW(),2)=0</formula>
    </cfRule>
  </conditionalFormatting>
  <conditionalFormatting sqref="H14">
    <cfRule type="expression" dxfId="26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9"/>
  <dimension ref="A1:P21"/>
  <sheetViews>
    <sheetView showGridLines="0" zoomScale="70" zoomScaleNormal="70" workbookViewId="0"/>
  </sheetViews>
  <sheetFormatPr defaultColWidth="9.109375" defaultRowHeight="13.2"/>
  <cols>
    <col min="1" max="7" width="9.109375" style="570"/>
    <col min="8" max="9" width="18.88671875" style="570" customWidth="1"/>
    <col min="10" max="10" width="11.6640625" style="570" bestFit="1" customWidth="1"/>
    <col min="11" max="16384" width="9.109375" style="570"/>
  </cols>
  <sheetData>
    <row r="1" spans="1:16" ht="20.25" customHeight="1">
      <c r="A1"/>
      <c r="B1"/>
      <c r="C1"/>
      <c r="H1" s="726" t="s">
        <v>1775</v>
      </c>
      <c r="I1" s="726" t="s">
        <v>1776</v>
      </c>
    </row>
    <row r="2" spans="1:16" ht="12.75" customHeight="1">
      <c r="A2"/>
      <c r="B2"/>
      <c r="C2"/>
      <c r="H2" s="644">
        <v>10</v>
      </c>
      <c r="I2" s="644" t="s">
        <v>1777</v>
      </c>
    </row>
    <row r="3" spans="1:16" ht="12.75" customHeight="1">
      <c r="A3"/>
      <c r="B3"/>
      <c r="C3"/>
      <c r="H3" s="644">
        <v>8</v>
      </c>
      <c r="I3" s="644" t="s">
        <v>1778</v>
      </c>
    </row>
    <row r="4" spans="1:16" ht="12.75" customHeight="1">
      <c r="A4"/>
      <c r="B4"/>
      <c r="C4"/>
      <c r="H4" s="644">
        <v>7</v>
      </c>
      <c r="I4" s="644" t="s">
        <v>1779</v>
      </c>
    </row>
    <row r="5" spans="1:16" ht="12.75" customHeight="1">
      <c r="A5"/>
      <c r="B5"/>
      <c r="C5"/>
      <c r="H5" s="644">
        <v>9</v>
      </c>
      <c r="I5" s="644" t="s">
        <v>1780</v>
      </c>
    </row>
    <row r="6" spans="1:16" ht="12.75" customHeight="1">
      <c r="A6"/>
      <c r="B6"/>
      <c r="C6"/>
      <c r="F6" s="212"/>
      <c r="G6" s="212"/>
      <c r="H6" s="644">
        <v>4</v>
      </c>
      <c r="I6" s="644" t="s">
        <v>1781</v>
      </c>
      <c r="J6" s="212"/>
      <c r="K6" s="212"/>
      <c r="L6" s="212"/>
      <c r="M6" s="212"/>
      <c r="N6" s="212"/>
      <c r="O6" s="212"/>
      <c r="P6" s="212"/>
    </row>
    <row r="7" spans="1:16" ht="12.75" customHeight="1">
      <c r="A7"/>
      <c r="B7"/>
      <c r="C7"/>
      <c r="F7" s="212"/>
      <c r="G7" s="212"/>
      <c r="H7" s="644">
        <v>6</v>
      </c>
      <c r="I7" s="644" t="s">
        <v>1782</v>
      </c>
      <c r="J7" s="212"/>
      <c r="K7" s="212"/>
      <c r="L7" s="212"/>
      <c r="M7" s="212"/>
      <c r="N7" s="212"/>
      <c r="O7" s="212"/>
      <c r="P7" s="212"/>
    </row>
    <row r="8" spans="1:16" ht="14.4">
      <c r="A8"/>
      <c r="B8"/>
      <c r="C8"/>
      <c r="F8" s="212"/>
      <c r="G8" s="212"/>
      <c r="H8" s="644">
        <v>5</v>
      </c>
      <c r="I8" s="644" t="s">
        <v>1783</v>
      </c>
      <c r="J8" s="212"/>
      <c r="K8" s="212"/>
      <c r="L8" s="212"/>
      <c r="M8" s="212"/>
      <c r="N8" s="212"/>
      <c r="O8" s="212"/>
      <c r="P8" s="212"/>
    </row>
    <row r="9" spans="1:16" ht="14.4">
      <c r="A9"/>
      <c r="B9"/>
      <c r="C9"/>
      <c r="H9" s="644">
        <v>1</v>
      </c>
      <c r="I9" s="644" t="s">
        <v>1784</v>
      </c>
    </row>
    <row r="10" spans="1:16" ht="14.4">
      <c r="A10"/>
      <c r="B10"/>
      <c r="C10"/>
      <c r="H10" s="644">
        <v>3</v>
      </c>
      <c r="I10" s="644" t="s">
        <v>1785</v>
      </c>
    </row>
    <row r="11" spans="1:16" ht="14.4">
      <c r="A11"/>
      <c r="B11"/>
      <c r="C11"/>
      <c r="H11" s="644">
        <v>2</v>
      </c>
      <c r="I11" s="644" t="s">
        <v>1786</v>
      </c>
    </row>
    <row r="12" spans="1:16" ht="14.4">
      <c r="A12"/>
      <c r="B12"/>
      <c r="C12"/>
      <c r="H12" s="644">
        <v>20</v>
      </c>
      <c r="I12" s="644" t="s">
        <v>1787</v>
      </c>
    </row>
    <row r="13" spans="1:16" ht="14.4">
      <c r="A13"/>
      <c r="B13"/>
      <c r="C13"/>
      <c r="H13" s="644">
        <v>17</v>
      </c>
      <c r="I13" s="644" t="s">
        <v>1788</v>
      </c>
    </row>
    <row r="14" spans="1:16">
      <c r="A14" s="645"/>
      <c r="B14" s="645"/>
      <c r="C14" s="645"/>
      <c r="H14" s="644">
        <v>19</v>
      </c>
      <c r="I14" s="644" t="s">
        <v>1789</v>
      </c>
    </row>
    <row r="15" spans="1:16">
      <c r="H15" s="644">
        <v>18</v>
      </c>
      <c r="I15" s="644" t="s">
        <v>1790</v>
      </c>
    </row>
    <row r="16" spans="1:16">
      <c r="H16" s="644">
        <v>13</v>
      </c>
      <c r="I16" s="644" t="s">
        <v>1791</v>
      </c>
    </row>
    <row r="17" spans="8:9">
      <c r="H17" s="644">
        <v>16</v>
      </c>
      <c r="I17" s="644" t="s">
        <v>1792</v>
      </c>
    </row>
    <row r="18" spans="8:9">
      <c r="H18" s="644">
        <v>14</v>
      </c>
      <c r="I18" s="644" t="s">
        <v>1793</v>
      </c>
    </row>
    <row r="19" spans="8:9">
      <c r="H19" s="644">
        <v>15</v>
      </c>
      <c r="I19" s="644">
        <v>1</v>
      </c>
    </row>
    <row r="20" spans="8:9">
      <c r="H20" s="644">
        <v>11</v>
      </c>
      <c r="I20" s="644" t="s">
        <v>1794</v>
      </c>
    </row>
    <row r="21" spans="8:9">
      <c r="H21" s="644">
        <v>12</v>
      </c>
      <c r="I21" s="644" t="s">
        <v>1795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0"/>
  <dimension ref="A3:D26"/>
  <sheetViews>
    <sheetView showGridLines="0" zoomScaleNormal="100" workbookViewId="0"/>
  </sheetViews>
  <sheetFormatPr defaultColWidth="9.109375" defaultRowHeight="13.2"/>
  <cols>
    <col min="1" max="1" width="15.5546875" style="570" customWidth="1"/>
    <col min="2" max="2" width="15.88671875" style="570" customWidth="1"/>
    <col min="3" max="3" width="15.6640625" style="570" customWidth="1"/>
    <col min="4" max="4" width="18.109375" style="570" customWidth="1"/>
    <col min="5" max="16384" width="9.109375" style="570"/>
  </cols>
  <sheetData>
    <row r="3" spans="1:4">
      <c r="A3" s="646" t="s">
        <v>1796</v>
      </c>
      <c r="B3" s="646" t="s">
        <v>1797</v>
      </c>
      <c r="C3" s="646" t="s">
        <v>1798</v>
      </c>
      <c r="D3" s="647" t="s">
        <v>1799</v>
      </c>
    </row>
    <row r="4" spans="1:4">
      <c r="A4" s="648">
        <v>1</v>
      </c>
      <c r="B4" s="648">
        <v>89</v>
      </c>
      <c r="C4" s="648">
        <v>108</v>
      </c>
      <c r="D4" s="649"/>
    </row>
    <row r="5" spans="1:4">
      <c r="A5" s="648">
        <v>2</v>
      </c>
      <c r="B5" s="648">
        <v>103</v>
      </c>
      <c r="C5" s="648">
        <v>97</v>
      </c>
      <c r="D5" s="649"/>
    </row>
    <row r="6" spans="1:4">
      <c r="A6" s="648">
        <v>3</v>
      </c>
      <c r="B6" s="648">
        <v>114</v>
      </c>
      <c r="C6" s="648">
        <v>85</v>
      </c>
      <c r="D6" s="649"/>
    </row>
    <row r="7" spans="1:4">
      <c r="A7" s="648">
        <v>4</v>
      </c>
      <c r="B7" s="648">
        <v>93</v>
      </c>
      <c r="C7" s="648">
        <v>91</v>
      </c>
      <c r="D7" s="649"/>
    </row>
    <row r="8" spans="1:4">
      <c r="A8" s="648">
        <v>5</v>
      </c>
      <c r="B8" s="648">
        <v>83</v>
      </c>
      <c r="C8" s="648">
        <v>74</v>
      </c>
      <c r="D8" s="649"/>
    </row>
    <row r="9" spans="1:4">
      <c r="A9" s="648">
        <v>6</v>
      </c>
      <c r="B9" s="648">
        <v>94</v>
      </c>
      <c r="C9" s="648">
        <v>87</v>
      </c>
      <c r="D9" s="649"/>
    </row>
    <row r="10" spans="1:4">
      <c r="A10" s="648">
        <v>7</v>
      </c>
      <c r="B10" s="648">
        <v>89</v>
      </c>
      <c r="C10" s="648">
        <v>84</v>
      </c>
      <c r="D10" s="649"/>
    </row>
    <row r="11" spans="1:4">
      <c r="A11" s="648">
        <v>8</v>
      </c>
      <c r="B11" s="648">
        <v>109</v>
      </c>
      <c r="C11" s="648">
        <v>98</v>
      </c>
      <c r="D11" s="649"/>
    </row>
    <row r="12" spans="1:4">
      <c r="A12" s="648">
        <v>9</v>
      </c>
      <c r="B12" s="648">
        <v>112</v>
      </c>
      <c r="C12" s="648">
        <v>119</v>
      </c>
      <c r="D12" s="649"/>
    </row>
    <row r="13" spans="1:4">
      <c r="A13" s="648">
        <v>10</v>
      </c>
      <c r="B13" s="648">
        <v>96</v>
      </c>
      <c r="C13" s="648">
        <v>99</v>
      </c>
      <c r="D13" s="649"/>
    </row>
    <row r="14" spans="1:4">
      <c r="A14" s="648">
        <v>11</v>
      </c>
      <c r="B14" s="648">
        <v>101</v>
      </c>
      <c r="C14" s="648">
        <v>95</v>
      </c>
      <c r="D14" s="649"/>
    </row>
    <row r="15" spans="1:4">
      <c r="A15" s="648">
        <v>12</v>
      </c>
      <c r="B15" s="648">
        <v>98</v>
      </c>
      <c r="C15" s="648">
        <v>87</v>
      </c>
      <c r="D15" s="649"/>
    </row>
    <row r="16" spans="1:4">
      <c r="A16" s="648">
        <v>13</v>
      </c>
      <c r="B16" s="648">
        <v>100</v>
      </c>
      <c r="C16" s="648">
        <v>94</v>
      </c>
      <c r="D16" s="649"/>
    </row>
    <row r="17" spans="1:4">
      <c r="A17" s="648">
        <v>14</v>
      </c>
      <c r="B17" s="648">
        <v>92</v>
      </c>
      <c r="C17" s="648">
        <v>95</v>
      </c>
      <c r="D17" s="649"/>
    </row>
    <row r="18" spans="1:4">
      <c r="A18" s="648">
        <v>15</v>
      </c>
      <c r="B18" s="648">
        <v>97</v>
      </c>
      <c r="C18" s="648">
        <v>92</v>
      </c>
      <c r="D18" s="649"/>
    </row>
    <row r="19" spans="1:4">
      <c r="A19" s="648">
        <v>16</v>
      </c>
      <c r="B19" s="648">
        <v>73</v>
      </c>
      <c r="C19" s="648">
        <v>98</v>
      </c>
      <c r="D19" s="649"/>
    </row>
    <row r="20" spans="1:4">
      <c r="A20" s="648">
        <v>17</v>
      </c>
      <c r="B20" s="648">
        <v>92</v>
      </c>
      <c r="C20" s="648">
        <v>87</v>
      </c>
      <c r="D20" s="649"/>
    </row>
    <row r="21" spans="1:4">
      <c r="A21" s="648">
        <v>18</v>
      </c>
      <c r="B21" s="648">
        <v>88</v>
      </c>
      <c r="C21" s="648">
        <v>98</v>
      </c>
      <c r="D21" s="649"/>
    </row>
    <row r="22" spans="1:4">
      <c r="A22" s="648">
        <v>19</v>
      </c>
      <c r="B22" s="648">
        <v>92</v>
      </c>
      <c r="C22" s="648">
        <v>99</v>
      </c>
      <c r="D22" s="649"/>
    </row>
    <row r="23" spans="1:4">
      <c r="A23" s="648">
        <v>20</v>
      </c>
      <c r="B23" s="648">
        <v>80</v>
      </c>
      <c r="C23" s="648">
        <v>90</v>
      </c>
      <c r="D23" s="649"/>
    </row>
    <row r="24" spans="1:4">
      <c r="C24" s="650"/>
    </row>
    <row r="25" spans="1:4">
      <c r="C25" s="650"/>
    </row>
    <row r="26" spans="1:4">
      <c r="C26" s="650"/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J16"/>
  <sheetViews>
    <sheetView showGridLines="0" workbookViewId="0">
      <selection activeCell="I9" sqref="I9"/>
    </sheetView>
  </sheetViews>
  <sheetFormatPr defaultColWidth="9.109375" defaultRowHeight="13.2"/>
  <cols>
    <col min="1" max="1" width="13.44140625" style="212" bestFit="1" customWidth="1"/>
    <col min="2" max="2" width="11.33203125" style="212" bestFit="1" customWidth="1"/>
    <col min="3" max="3" width="10.6640625" style="212" bestFit="1" customWidth="1"/>
    <col min="4" max="5" width="11.33203125" style="212" bestFit="1" customWidth="1"/>
    <col min="6" max="6" width="11.88671875" style="212" bestFit="1" customWidth="1"/>
    <col min="7" max="7" width="7.6640625" style="212" customWidth="1"/>
    <col min="8" max="8" width="34.5546875" style="212" bestFit="1" customWidth="1"/>
    <col min="9" max="9" width="16" style="212" bestFit="1" customWidth="1"/>
    <col min="10" max="16384" width="9.109375" style="212"/>
  </cols>
  <sheetData>
    <row r="3" spans="1:10" ht="14.4">
      <c r="A3" s="652" t="s">
        <v>1822</v>
      </c>
      <c r="B3" s="652" t="s">
        <v>1823</v>
      </c>
      <c r="C3" s="652" t="s">
        <v>51</v>
      </c>
      <c r="D3" s="652" t="s">
        <v>1824</v>
      </c>
      <c r="E3" s="652" t="s">
        <v>1696</v>
      </c>
      <c r="F3" s="653" t="s">
        <v>206</v>
      </c>
      <c r="H3" s="654" t="s">
        <v>623</v>
      </c>
      <c r="I3" s="652" t="s">
        <v>977</v>
      </c>
    </row>
    <row r="4" spans="1:10" ht="14.4">
      <c r="A4" s="655" t="s">
        <v>1825</v>
      </c>
      <c r="B4" s="655" t="s">
        <v>818</v>
      </c>
      <c r="C4" s="656">
        <v>5000</v>
      </c>
      <c r="D4" s="657">
        <v>39173</v>
      </c>
      <c r="E4" s="657">
        <v>39207</v>
      </c>
      <c r="F4" s="658">
        <f>D4-E4</f>
        <v>-34</v>
      </c>
      <c r="H4" s="659" t="s">
        <v>1826</v>
      </c>
      <c r="I4" s="212">
        <f>SUMIFS($F$4:$F$13,$F$4:$F$13,"&lt;0")</f>
        <v>-63</v>
      </c>
      <c r="J4" s="212">
        <f>SUMIFS($F$4:$F$13,$F$4:$F$13,"&lt;0")</f>
        <v>-63</v>
      </c>
    </row>
    <row r="5" spans="1:10" ht="14.4">
      <c r="A5" s="655" t="s">
        <v>1827</v>
      </c>
      <c r="B5" s="655" t="s">
        <v>816</v>
      </c>
      <c r="C5" s="656">
        <v>450</v>
      </c>
      <c r="D5" s="657">
        <v>39191</v>
      </c>
      <c r="E5" s="657">
        <v>39207</v>
      </c>
      <c r="F5" s="658">
        <f t="shared" ref="F5:F13" si="0">D5-E5</f>
        <v>-16</v>
      </c>
      <c r="H5" s="659" t="s">
        <v>1828</v>
      </c>
      <c r="I5" s="655">
        <f>SUMIFS($C$4:$C$13,$F$4:$F$13,"&lt;0")</f>
        <v>9037.06</v>
      </c>
    </row>
    <row r="6" spans="1:10" ht="14.4">
      <c r="A6" s="655" t="s">
        <v>1829</v>
      </c>
      <c r="B6" s="655" t="s">
        <v>819</v>
      </c>
      <c r="C6" s="656">
        <v>3211.56</v>
      </c>
      <c r="D6" s="657">
        <v>39200</v>
      </c>
      <c r="E6" s="657">
        <v>39207</v>
      </c>
      <c r="F6" s="658">
        <f t="shared" si="0"/>
        <v>-7</v>
      </c>
      <c r="H6" s="659" t="s">
        <v>1965</v>
      </c>
      <c r="I6" s="655">
        <f>SUMIFS($C$4:$C$13,$B$4:$B$13,"Oregon")</f>
        <v>7685.39</v>
      </c>
    </row>
    <row r="7" spans="1:10" ht="14.4">
      <c r="A7" s="655" t="s">
        <v>1830</v>
      </c>
      <c r="B7" s="655" t="s">
        <v>818</v>
      </c>
      <c r="C7" s="656">
        <v>250</v>
      </c>
      <c r="D7" s="657">
        <v>39202</v>
      </c>
      <c r="E7" s="657">
        <v>39207</v>
      </c>
      <c r="F7" s="658">
        <f t="shared" si="0"/>
        <v>-5</v>
      </c>
      <c r="H7" s="659" t="s">
        <v>1831</v>
      </c>
      <c r="I7" s="655">
        <f>SUMIFS($C$4:$C$13,$B$4:$B$13,"&lt;&gt;oregon")</f>
        <v>7102.0599999999995</v>
      </c>
    </row>
    <row r="8" spans="1:10" ht="14.4">
      <c r="A8" s="655" t="s">
        <v>1832</v>
      </c>
      <c r="B8" s="655" t="s">
        <v>819</v>
      </c>
      <c r="C8" s="656">
        <v>125.5</v>
      </c>
      <c r="D8" s="657">
        <v>39206</v>
      </c>
      <c r="E8" s="657">
        <v>39207</v>
      </c>
      <c r="F8" s="658">
        <f t="shared" si="0"/>
        <v>-1</v>
      </c>
      <c r="H8" s="659" t="s">
        <v>1833</v>
      </c>
      <c r="I8" s="655">
        <f>SUMIFS($C$4:$C$13,$B$4:$B$13,"Oregon",$F$4:$F$13,"&lt;0")</f>
        <v>5250</v>
      </c>
    </row>
    <row r="9" spans="1:10" ht="13.8">
      <c r="A9" s="655" t="s">
        <v>1834</v>
      </c>
      <c r="B9" s="655" t="s">
        <v>819</v>
      </c>
      <c r="C9" s="656">
        <v>3000</v>
      </c>
      <c r="D9" s="657">
        <v>39212</v>
      </c>
      <c r="E9" s="657">
        <v>39207</v>
      </c>
      <c r="F9" s="658">
        <f t="shared" si="0"/>
        <v>5</v>
      </c>
    </row>
    <row r="10" spans="1:10" ht="13.8">
      <c r="A10" s="655" t="s">
        <v>1835</v>
      </c>
      <c r="B10" s="655" t="s">
        <v>818</v>
      </c>
      <c r="C10" s="656">
        <v>2100</v>
      </c>
      <c r="D10" s="657">
        <v>39225</v>
      </c>
      <c r="E10" s="657">
        <v>39207</v>
      </c>
      <c r="F10" s="658">
        <f t="shared" si="0"/>
        <v>18</v>
      </c>
    </row>
    <row r="11" spans="1:10" ht="13.8">
      <c r="A11" s="655" t="s">
        <v>1836</v>
      </c>
      <c r="B11" s="655" t="s">
        <v>818</v>
      </c>
      <c r="C11" s="656">
        <v>335.39</v>
      </c>
      <c r="D11" s="657">
        <v>39225</v>
      </c>
      <c r="E11" s="657">
        <v>39207</v>
      </c>
      <c r="F11" s="658">
        <v>5</v>
      </c>
    </row>
    <row r="12" spans="1:10" ht="13.8">
      <c r="A12" s="655" t="s">
        <v>1837</v>
      </c>
      <c r="B12" s="655" t="s">
        <v>819</v>
      </c>
      <c r="C12" s="656">
        <v>65</v>
      </c>
      <c r="D12" s="657">
        <v>39230</v>
      </c>
      <c r="E12" s="657">
        <v>39207</v>
      </c>
      <c r="F12" s="658">
        <f t="shared" si="0"/>
        <v>23</v>
      </c>
      <c r="G12" s="660"/>
    </row>
    <row r="13" spans="1:10" ht="13.8">
      <c r="A13" s="655" t="s">
        <v>1838</v>
      </c>
      <c r="B13" s="655" t="s">
        <v>816</v>
      </c>
      <c r="C13" s="656">
        <v>250</v>
      </c>
      <c r="D13" s="657">
        <v>39232</v>
      </c>
      <c r="E13" s="657">
        <v>39207</v>
      </c>
      <c r="F13" s="658">
        <f t="shared" si="0"/>
        <v>25</v>
      </c>
    </row>
    <row r="14" spans="1:10" ht="13.8" thickBot="1">
      <c r="C14" s="661"/>
    </row>
    <row r="15" spans="1:10" ht="13.8" thickTop="1">
      <c r="C15" s="811"/>
    </row>
    <row r="16" spans="1:10">
      <c r="C16" s="81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1"/>
  <dimension ref="C3:XFA19"/>
  <sheetViews>
    <sheetView showGridLines="0" workbookViewId="0"/>
  </sheetViews>
  <sheetFormatPr defaultRowHeight="14.4"/>
  <cols>
    <col min="1" max="2" width="9.109375" style="506"/>
    <col min="3" max="7" width="16" style="506" customWidth="1"/>
    <col min="8" max="256" width="9.109375" style="506"/>
    <col min="257" max="257" width="15.5546875" style="506" bestFit="1" customWidth="1"/>
    <col min="258" max="258" width="9.109375" style="506"/>
    <col min="259" max="263" width="16" style="506" customWidth="1"/>
    <col min="264" max="512" width="9.109375" style="506"/>
    <col min="513" max="513" width="15.5546875" style="506" bestFit="1" customWidth="1"/>
    <col min="514" max="514" width="9.109375" style="506"/>
    <col min="515" max="519" width="16" style="506" customWidth="1"/>
    <col min="520" max="768" width="9.109375" style="506"/>
    <col min="769" max="769" width="15.5546875" style="506" bestFit="1" customWidth="1"/>
    <col min="770" max="770" width="9.109375" style="506"/>
    <col min="771" max="775" width="16" style="506" customWidth="1"/>
    <col min="776" max="1024" width="9.109375" style="506"/>
    <col min="1025" max="1025" width="15.5546875" style="506" bestFit="1" customWidth="1"/>
    <col min="1026" max="1026" width="9.109375" style="506"/>
    <col min="1027" max="1031" width="16" style="506" customWidth="1"/>
    <col min="1032" max="1280" width="9.109375" style="506"/>
    <col min="1281" max="1281" width="15.5546875" style="506" bestFit="1" customWidth="1"/>
    <col min="1282" max="1282" width="9.109375" style="506"/>
    <col min="1283" max="1287" width="16" style="506" customWidth="1"/>
    <col min="1288" max="1536" width="9.109375" style="506"/>
    <col min="1537" max="1537" width="15.5546875" style="506" bestFit="1" customWidth="1"/>
    <col min="1538" max="1538" width="9.109375" style="506"/>
    <col min="1539" max="1543" width="16" style="506" customWidth="1"/>
    <col min="1544" max="1792" width="9.109375" style="506"/>
    <col min="1793" max="1793" width="15.5546875" style="506" bestFit="1" customWidth="1"/>
    <col min="1794" max="1794" width="9.109375" style="506"/>
    <col min="1795" max="1799" width="16" style="506" customWidth="1"/>
    <col min="1800" max="2048" width="9.109375" style="506"/>
    <col min="2049" max="2049" width="15.5546875" style="506" bestFit="1" customWidth="1"/>
    <col min="2050" max="2050" width="9.109375" style="506"/>
    <col min="2051" max="2055" width="16" style="506" customWidth="1"/>
    <col min="2056" max="2304" width="9.109375" style="506"/>
    <col min="2305" max="2305" width="15.5546875" style="506" bestFit="1" customWidth="1"/>
    <col min="2306" max="2306" width="9.109375" style="506"/>
    <col min="2307" max="2311" width="16" style="506" customWidth="1"/>
    <col min="2312" max="2560" width="9.109375" style="506"/>
    <col min="2561" max="2561" width="15.5546875" style="506" bestFit="1" customWidth="1"/>
    <col min="2562" max="2562" width="9.109375" style="506"/>
    <col min="2563" max="2567" width="16" style="506" customWidth="1"/>
    <col min="2568" max="2816" width="9.109375" style="506"/>
    <col min="2817" max="2817" width="15.5546875" style="506" bestFit="1" customWidth="1"/>
    <col min="2818" max="2818" width="9.109375" style="506"/>
    <col min="2819" max="2823" width="16" style="506" customWidth="1"/>
    <col min="2824" max="3072" width="9.109375" style="506"/>
    <col min="3073" max="3073" width="15.5546875" style="506" bestFit="1" customWidth="1"/>
    <col min="3074" max="3074" width="9.109375" style="506"/>
    <col min="3075" max="3079" width="16" style="506" customWidth="1"/>
    <col min="3080" max="3328" width="9.109375" style="506"/>
    <col min="3329" max="3329" width="15.5546875" style="506" bestFit="1" customWidth="1"/>
    <col min="3330" max="3330" width="9.109375" style="506"/>
    <col min="3331" max="3335" width="16" style="506" customWidth="1"/>
    <col min="3336" max="3584" width="9.109375" style="506"/>
    <col min="3585" max="3585" width="15.5546875" style="506" bestFit="1" customWidth="1"/>
    <col min="3586" max="3586" width="9.109375" style="506"/>
    <col min="3587" max="3591" width="16" style="506" customWidth="1"/>
    <col min="3592" max="3840" width="9.109375" style="506"/>
    <col min="3841" max="3841" width="15.5546875" style="506" bestFit="1" customWidth="1"/>
    <col min="3842" max="3842" width="9.109375" style="506"/>
    <col min="3843" max="3847" width="16" style="506" customWidth="1"/>
    <col min="3848" max="4096" width="9.109375" style="506"/>
    <col min="4097" max="4097" width="15.5546875" style="506" bestFit="1" customWidth="1"/>
    <col min="4098" max="4098" width="9.109375" style="506"/>
    <col min="4099" max="4103" width="16" style="506" customWidth="1"/>
    <col min="4104" max="4352" width="9.109375" style="506"/>
    <col min="4353" max="4353" width="15.5546875" style="506" bestFit="1" customWidth="1"/>
    <col min="4354" max="4354" width="9.109375" style="506"/>
    <col min="4355" max="4359" width="16" style="506" customWidth="1"/>
    <col min="4360" max="4608" width="9.109375" style="506"/>
    <col min="4609" max="4609" width="15.5546875" style="506" bestFit="1" customWidth="1"/>
    <col min="4610" max="4610" width="9.109375" style="506"/>
    <col min="4611" max="4615" width="16" style="506" customWidth="1"/>
    <col min="4616" max="4864" width="9.109375" style="506"/>
    <col min="4865" max="4865" width="15.5546875" style="506" bestFit="1" customWidth="1"/>
    <col min="4866" max="4866" width="9.109375" style="506"/>
    <col min="4867" max="4871" width="16" style="506" customWidth="1"/>
    <col min="4872" max="5120" width="9.109375" style="506"/>
    <col min="5121" max="5121" width="15.5546875" style="506" bestFit="1" customWidth="1"/>
    <col min="5122" max="5122" width="9.109375" style="506"/>
    <col min="5123" max="5127" width="16" style="506" customWidth="1"/>
    <col min="5128" max="5376" width="9.109375" style="506"/>
    <col min="5377" max="5377" width="15.5546875" style="506" bestFit="1" customWidth="1"/>
    <col min="5378" max="5378" width="9.109375" style="506"/>
    <col min="5379" max="5383" width="16" style="506" customWidth="1"/>
    <col min="5384" max="5632" width="9.109375" style="506"/>
    <col min="5633" max="5633" width="15.5546875" style="506" bestFit="1" customWidth="1"/>
    <col min="5634" max="5634" width="9.109375" style="506"/>
    <col min="5635" max="5639" width="16" style="506" customWidth="1"/>
    <col min="5640" max="5888" width="9.109375" style="506"/>
    <col min="5889" max="5889" width="15.5546875" style="506" bestFit="1" customWidth="1"/>
    <col min="5890" max="5890" width="9.109375" style="506"/>
    <col min="5891" max="5895" width="16" style="506" customWidth="1"/>
    <col min="5896" max="6144" width="9.109375" style="506"/>
    <col min="6145" max="6145" width="15.5546875" style="506" bestFit="1" customWidth="1"/>
    <col min="6146" max="6146" width="9.109375" style="506"/>
    <col min="6147" max="6151" width="16" style="506" customWidth="1"/>
    <col min="6152" max="6400" width="9.109375" style="506"/>
    <col min="6401" max="6401" width="15.5546875" style="506" bestFit="1" customWidth="1"/>
    <col min="6402" max="6402" width="9.109375" style="506"/>
    <col min="6403" max="6407" width="16" style="506" customWidth="1"/>
    <col min="6408" max="6656" width="9.109375" style="506"/>
    <col min="6657" max="6657" width="15.5546875" style="506" bestFit="1" customWidth="1"/>
    <col min="6658" max="6658" width="9.109375" style="506"/>
    <col min="6659" max="6663" width="16" style="506" customWidth="1"/>
    <col min="6664" max="6912" width="9.109375" style="506"/>
    <col min="6913" max="6913" width="15.5546875" style="506" bestFit="1" customWidth="1"/>
    <col min="6914" max="6914" width="9.109375" style="506"/>
    <col min="6915" max="6919" width="16" style="506" customWidth="1"/>
    <col min="6920" max="7168" width="9.109375" style="506"/>
    <col min="7169" max="7169" width="15.5546875" style="506" bestFit="1" customWidth="1"/>
    <col min="7170" max="7170" width="9.109375" style="506"/>
    <col min="7171" max="7175" width="16" style="506" customWidth="1"/>
    <col min="7176" max="7424" width="9.109375" style="506"/>
    <col min="7425" max="7425" width="15.5546875" style="506" bestFit="1" customWidth="1"/>
    <col min="7426" max="7426" width="9.109375" style="506"/>
    <col min="7427" max="7431" width="16" style="506" customWidth="1"/>
    <col min="7432" max="7680" width="9.109375" style="506"/>
    <col min="7681" max="7681" width="15.5546875" style="506" bestFit="1" customWidth="1"/>
    <col min="7682" max="7682" width="9.109375" style="506"/>
    <col min="7683" max="7687" width="16" style="506" customWidth="1"/>
    <col min="7688" max="7936" width="9.109375" style="506"/>
    <col min="7937" max="7937" width="15.5546875" style="506" bestFit="1" customWidth="1"/>
    <col min="7938" max="7938" width="9.109375" style="506"/>
    <col min="7939" max="7943" width="16" style="506" customWidth="1"/>
    <col min="7944" max="8192" width="9.109375" style="506"/>
    <col min="8193" max="8193" width="15.5546875" style="506" bestFit="1" customWidth="1"/>
    <col min="8194" max="8194" width="9.109375" style="506"/>
    <col min="8195" max="8199" width="16" style="506" customWidth="1"/>
    <col min="8200" max="8448" width="9.109375" style="506"/>
    <col min="8449" max="8449" width="15.5546875" style="506" bestFit="1" customWidth="1"/>
    <col min="8450" max="8450" width="9.109375" style="506"/>
    <col min="8451" max="8455" width="16" style="506" customWidth="1"/>
    <col min="8456" max="8704" width="9.109375" style="506"/>
    <col min="8705" max="8705" width="15.5546875" style="506" bestFit="1" customWidth="1"/>
    <col min="8706" max="8706" width="9.109375" style="506"/>
    <col min="8707" max="8711" width="16" style="506" customWidth="1"/>
    <col min="8712" max="8960" width="9.109375" style="506"/>
    <col min="8961" max="8961" width="15.5546875" style="506" bestFit="1" customWidth="1"/>
    <col min="8962" max="8962" width="9.109375" style="506"/>
    <col min="8963" max="8967" width="16" style="506" customWidth="1"/>
    <col min="8968" max="9216" width="9.109375" style="506"/>
    <col min="9217" max="9217" width="15.5546875" style="506" bestFit="1" customWidth="1"/>
    <col min="9218" max="9218" width="9.109375" style="506"/>
    <col min="9219" max="9223" width="16" style="506" customWidth="1"/>
    <col min="9224" max="9472" width="9.109375" style="506"/>
    <col min="9473" max="9473" width="15.5546875" style="506" bestFit="1" customWidth="1"/>
    <col min="9474" max="9474" width="9.109375" style="506"/>
    <col min="9475" max="9479" width="16" style="506" customWidth="1"/>
    <col min="9480" max="9728" width="9.109375" style="506"/>
    <col min="9729" max="9729" width="15.5546875" style="506" bestFit="1" customWidth="1"/>
    <col min="9730" max="9730" width="9.109375" style="506"/>
    <col min="9731" max="9735" width="16" style="506" customWidth="1"/>
    <col min="9736" max="9984" width="9.109375" style="506"/>
    <col min="9985" max="9985" width="15.5546875" style="506" bestFit="1" customWidth="1"/>
    <col min="9986" max="9986" width="9.109375" style="506"/>
    <col min="9987" max="9991" width="16" style="506" customWidth="1"/>
    <col min="9992" max="10240" width="9.109375" style="506"/>
    <col min="10241" max="10241" width="15.5546875" style="506" bestFit="1" customWidth="1"/>
    <col min="10242" max="10242" width="9.109375" style="506"/>
    <col min="10243" max="10247" width="16" style="506" customWidth="1"/>
    <col min="10248" max="10496" width="9.109375" style="506"/>
    <col min="10497" max="10497" width="15.5546875" style="506" bestFit="1" customWidth="1"/>
    <col min="10498" max="10498" width="9.109375" style="506"/>
    <col min="10499" max="10503" width="16" style="506" customWidth="1"/>
    <col min="10504" max="10752" width="9.109375" style="506"/>
    <col min="10753" max="10753" width="15.5546875" style="506" bestFit="1" customWidth="1"/>
    <col min="10754" max="10754" width="9.109375" style="506"/>
    <col min="10755" max="10759" width="16" style="506" customWidth="1"/>
    <col min="10760" max="11008" width="9.109375" style="506"/>
    <col min="11009" max="11009" width="15.5546875" style="506" bestFit="1" customWidth="1"/>
    <col min="11010" max="11010" width="9.109375" style="506"/>
    <col min="11011" max="11015" width="16" style="506" customWidth="1"/>
    <col min="11016" max="11264" width="9.109375" style="506"/>
    <col min="11265" max="11265" width="15.5546875" style="506" bestFit="1" customWidth="1"/>
    <col min="11266" max="11266" width="9.109375" style="506"/>
    <col min="11267" max="11271" width="16" style="506" customWidth="1"/>
    <col min="11272" max="11520" width="9.109375" style="506"/>
    <col min="11521" max="11521" width="15.5546875" style="506" bestFit="1" customWidth="1"/>
    <col min="11522" max="11522" width="9.109375" style="506"/>
    <col min="11523" max="11527" width="16" style="506" customWidth="1"/>
    <col min="11528" max="11776" width="9.109375" style="506"/>
    <col min="11777" max="11777" width="15.5546875" style="506" bestFit="1" customWidth="1"/>
    <col min="11778" max="11778" width="9.109375" style="506"/>
    <col min="11779" max="11783" width="16" style="506" customWidth="1"/>
    <col min="11784" max="12032" width="9.109375" style="506"/>
    <col min="12033" max="12033" width="15.5546875" style="506" bestFit="1" customWidth="1"/>
    <col min="12034" max="12034" width="9.109375" style="506"/>
    <col min="12035" max="12039" width="16" style="506" customWidth="1"/>
    <col min="12040" max="12288" width="9.109375" style="506"/>
    <col min="12289" max="12289" width="15.5546875" style="506" bestFit="1" customWidth="1"/>
    <col min="12290" max="12290" width="9.109375" style="506"/>
    <col min="12291" max="12295" width="16" style="506" customWidth="1"/>
    <col min="12296" max="12544" width="9.109375" style="506"/>
    <col min="12545" max="12545" width="15.5546875" style="506" bestFit="1" customWidth="1"/>
    <col min="12546" max="12546" width="9.109375" style="506"/>
    <col min="12547" max="12551" width="16" style="506" customWidth="1"/>
    <col min="12552" max="12800" width="9.109375" style="506"/>
    <col min="12801" max="12801" width="15.5546875" style="506" bestFit="1" customWidth="1"/>
    <col min="12802" max="12802" width="9.109375" style="506"/>
    <col min="12803" max="12807" width="16" style="506" customWidth="1"/>
    <col min="12808" max="13056" width="9.109375" style="506"/>
    <col min="13057" max="13057" width="15.5546875" style="506" bestFit="1" customWidth="1"/>
    <col min="13058" max="13058" width="9.109375" style="506"/>
    <col min="13059" max="13063" width="16" style="506" customWidth="1"/>
    <col min="13064" max="13312" width="9.109375" style="506"/>
    <col min="13313" max="13313" width="15.5546875" style="506" bestFit="1" customWidth="1"/>
    <col min="13314" max="13314" width="9.109375" style="506"/>
    <col min="13315" max="13319" width="16" style="506" customWidth="1"/>
    <col min="13320" max="13568" width="9.109375" style="506"/>
    <col min="13569" max="13569" width="15.5546875" style="506" bestFit="1" customWidth="1"/>
    <col min="13570" max="13570" width="9.109375" style="506"/>
    <col min="13571" max="13575" width="16" style="506" customWidth="1"/>
    <col min="13576" max="13824" width="9.109375" style="506"/>
    <col min="13825" max="13825" width="15.5546875" style="506" bestFit="1" customWidth="1"/>
    <col min="13826" max="13826" width="9.109375" style="506"/>
    <col min="13827" max="13831" width="16" style="506" customWidth="1"/>
    <col min="13832" max="14080" width="9.109375" style="506"/>
    <col min="14081" max="14081" width="15.5546875" style="506" bestFit="1" customWidth="1"/>
    <col min="14082" max="14082" width="9.109375" style="506"/>
    <col min="14083" max="14087" width="16" style="506" customWidth="1"/>
    <col min="14088" max="14336" width="9.109375" style="506"/>
    <col min="14337" max="14337" width="15.5546875" style="506" bestFit="1" customWidth="1"/>
    <col min="14338" max="14338" width="9.109375" style="506"/>
    <col min="14339" max="14343" width="16" style="506" customWidth="1"/>
    <col min="14344" max="14592" width="9.109375" style="506"/>
    <col min="14593" max="14593" width="15.5546875" style="506" bestFit="1" customWidth="1"/>
    <col min="14594" max="14594" width="9.109375" style="506"/>
    <col min="14595" max="14599" width="16" style="506" customWidth="1"/>
    <col min="14600" max="14848" width="9.109375" style="506"/>
    <col min="14849" max="14849" width="15.5546875" style="506" bestFit="1" customWidth="1"/>
    <col min="14850" max="14850" width="9.109375" style="506"/>
    <col min="14851" max="14855" width="16" style="506" customWidth="1"/>
    <col min="14856" max="15104" width="9.109375" style="506"/>
    <col min="15105" max="15105" width="15.5546875" style="506" bestFit="1" customWidth="1"/>
    <col min="15106" max="15106" width="9.109375" style="506"/>
    <col min="15107" max="15111" width="16" style="506" customWidth="1"/>
    <col min="15112" max="15360" width="9.109375" style="506"/>
    <col min="15361" max="15361" width="15.5546875" style="506" bestFit="1" customWidth="1"/>
    <col min="15362" max="15362" width="9.109375" style="506"/>
    <col min="15363" max="15367" width="16" style="506" customWidth="1"/>
    <col min="15368" max="15616" width="9.109375" style="506"/>
    <col min="15617" max="15617" width="15.5546875" style="506" bestFit="1" customWidth="1"/>
    <col min="15618" max="15618" width="9.109375" style="506"/>
    <col min="15619" max="15623" width="16" style="506" customWidth="1"/>
    <col min="15624" max="15872" width="9.109375" style="506"/>
    <col min="15873" max="15873" width="15.5546875" style="506" bestFit="1" customWidth="1"/>
    <col min="15874" max="15874" width="9.109375" style="506"/>
    <col min="15875" max="15879" width="16" style="506" customWidth="1"/>
    <col min="15880" max="16128" width="9.109375" style="506"/>
    <col min="16129" max="16129" width="15.5546875" style="506" bestFit="1" customWidth="1"/>
    <col min="16130" max="16130" width="9.109375" style="506"/>
    <col min="16131" max="16135" width="16" style="506" customWidth="1"/>
    <col min="16136" max="16384" width="9.109375" style="506"/>
  </cols>
  <sheetData>
    <row r="3" spans="3:7 16381:16381">
      <c r="C3" s="651" t="s">
        <v>1800</v>
      </c>
      <c r="D3" s="651" t="s">
        <v>1801</v>
      </c>
      <c r="E3" s="651" t="s">
        <v>270</v>
      </c>
      <c r="F3" s="651" t="s">
        <v>1802</v>
      </c>
      <c r="G3" s="651" t="s">
        <v>1803</v>
      </c>
    </row>
    <row r="4" spans="3:7 16381:16381">
      <c r="C4" s="506" t="s">
        <v>1804</v>
      </c>
      <c r="G4" s="620"/>
      <c r="XFA4" s="506">
        <f>COLUMN()</f>
        <v>16381</v>
      </c>
    </row>
    <row r="5" spans="3:7 16381:16381">
      <c r="C5" s="510"/>
      <c r="G5" s="620"/>
      <c r="XFA5" s="506">
        <f>COLUMN()</f>
        <v>16381</v>
      </c>
    </row>
    <row r="6" spans="3:7 16381:16381">
      <c r="C6" s="510"/>
      <c r="G6" s="620"/>
    </row>
    <row r="7" spans="3:7 16381:16381">
      <c r="C7" s="510"/>
      <c r="G7" s="620"/>
    </row>
    <row r="8" spans="3:7 16381:16381">
      <c r="C8" s="510"/>
      <c r="G8" s="620"/>
    </row>
    <row r="10" spans="3:7 16381:16381">
      <c r="C10" s="651" t="s">
        <v>1800</v>
      </c>
      <c r="D10" s="651" t="s">
        <v>1801</v>
      </c>
      <c r="E10" s="651" t="s">
        <v>270</v>
      </c>
      <c r="F10" s="651" t="s">
        <v>1802</v>
      </c>
      <c r="G10" s="651" t="s">
        <v>1803</v>
      </c>
    </row>
    <row r="11" spans="3:7 16381:16381">
      <c r="C11" s="506" t="s">
        <v>432</v>
      </c>
      <c r="D11" s="506" t="s">
        <v>1805</v>
      </c>
      <c r="E11" s="506" t="s">
        <v>272</v>
      </c>
      <c r="F11" s="506">
        <v>4466</v>
      </c>
      <c r="G11" s="620">
        <v>35859</v>
      </c>
    </row>
    <row r="12" spans="3:7 16381:16381">
      <c r="C12" s="506" t="s">
        <v>1806</v>
      </c>
      <c r="D12" s="506" t="s">
        <v>1807</v>
      </c>
      <c r="E12" s="506" t="s">
        <v>1808</v>
      </c>
      <c r="F12" s="506">
        <v>3432</v>
      </c>
      <c r="G12" s="620">
        <v>37727</v>
      </c>
    </row>
    <row r="13" spans="3:7 16381:16381">
      <c r="C13" s="506" t="s">
        <v>1809</v>
      </c>
      <c r="D13" s="506" t="s">
        <v>1810</v>
      </c>
      <c r="E13" s="506" t="s">
        <v>871</v>
      </c>
      <c r="F13" s="506">
        <v>4422</v>
      </c>
      <c r="G13" s="620">
        <v>38322</v>
      </c>
    </row>
    <row r="14" spans="3:7 16381:16381">
      <c r="C14" s="506" t="s">
        <v>1811</v>
      </c>
      <c r="D14" s="506" t="s">
        <v>280</v>
      </c>
      <c r="E14" s="506" t="s">
        <v>873</v>
      </c>
      <c r="F14" s="506">
        <v>2822</v>
      </c>
      <c r="G14" s="620">
        <v>36419</v>
      </c>
    </row>
    <row r="15" spans="3:7 16381:16381">
      <c r="C15" s="506" t="s">
        <v>1812</v>
      </c>
      <c r="D15" s="506" t="s">
        <v>1813</v>
      </c>
      <c r="E15" s="506" t="s">
        <v>873</v>
      </c>
      <c r="F15" s="506">
        <v>1231</v>
      </c>
      <c r="G15" s="620">
        <v>36962</v>
      </c>
    </row>
    <row r="16" spans="3:7 16381:16381">
      <c r="C16" s="506" t="s">
        <v>1804</v>
      </c>
      <c r="D16" s="506" t="s">
        <v>1814</v>
      </c>
      <c r="E16" s="506" t="s">
        <v>873</v>
      </c>
      <c r="F16" s="506">
        <v>2604</v>
      </c>
      <c r="G16" s="620">
        <v>38457</v>
      </c>
    </row>
    <row r="17" spans="3:7">
      <c r="C17" s="506" t="s">
        <v>1815</v>
      </c>
      <c r="D17" s="506" t="s">
        <v>1816</v>
      </c>
      <c r="E17" s="506" t="s">
        <v>1808</v>
      </c>
      <c r="F17" s="506">
        <v>3983</v>
      </c>
      <c r="G17" s="620">
        <v>36565</v>
      </c>
    </row>
    <row r="18" spans="3:7">
      <c r="C18" s="506" t="s">
        <v>1817</v>
      </c>
      <c r="D18" s="506" t="s">
        <v>1818</v>
      </c>
      <c r="E18" s="506" t="s">
        <v>1819</v>
      </c>
      <c r="F18" s="506">
        <v>2144</v>
      </c>
      <c r="G18" s="620">
        <v>38070</v>
      </c>
    </row>
    <row r="19" spans="3:7">
      <c r="C19" s="506" t="s">
        <v>1820</v>
      </c>
      <c r="D19" s="506" t="s">
        <v>1821</v>
      </c>
      <c r="E19" s="506" t="s">
        <v>1819</v>
      </c>
      <c r="F19" s="506">
        <v>1102</v>
      </c>
      <c r="G19" s="620">
        <v>37937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94"/>
  <dimension ref="B3:J109"/>
  <sheetViews>
    <sheetView showGridLines="0" workbookViewId="0"/>
  </sheetViews>
  <sheetFormatPr defaultRowHeight="14.4"/>
  <cols>
    <col min="1" max="1" width="4.109375" style="125" customWidth="1"/>
    <col min="2" max="2" width="8" style="132" customWidth="1"/>
    <col min="3" max="3" width="12.44140625" style="132" customWidth="1"/>
    <col min="4" max="4" width="26.44140625" style="125" bestFit="1" customWidth="1"/>
    <col min="5" max="5" width="8" style="132" bestFit="1" customWidth="1"/>
    <col min="6" max="6" width="11.6640625" style="132" customWidth="1"/>
    <col min="7" max="7" width="9.109375" style="125"/>
    <col min="8" max="8" width="6" style="125" customWidth="1"/>
    <col min="9" max="9" width="10" style="125" customWidth="1"/>
    <col min="10" max="10" width="18.88671875" style="125" customWidth="1"/>
    <col min="11" max="256" width="9.109375" style="125"/>
    <col min="257" max="257" width="6" style="125" customWidth="1"/>
    <col min="258" max="258" width="9.6640625" style="125" bestFit="1" customWidth="1"/>
    <col min="259" max="259" width="23.33203125" style="125" customWidth="1"/>
    <col min="260" max="260" width="12.33203125" style="125" customWidth="1"/>
    <col min="261" max="261" width="23.5546875" style="125" customWidth="1"/>
    <col min="262" max="264" width="9.109375" style="125"/>
    <col min="265" max="265" width="12" style="125" bestFit="1" customWidth="1"/>
    <col min="266" max="266" width="13.33203125" style="125" customWidth="1"/>
    <col min="267" max="512" width="9.109375" style="125"/>
    <col min="513" max="513" width="6" style="125" customWidth="1"/>
    <col min="514" max="514" width="9.6640625" style="125" bestFit="1" customWidth="1"/>
    <col min="515" max="515" width="23.33203125" style="125" customWidth="1"/>
    <col min="516" max="516" width="12.33203125" style="125" customWidth="1"/>
    <col min="517" max="517" width="23.5546875" style="125" customWidth="1"/>
    <col min="518" max="520" width="9.109375" style="125"/>
    <col min="521" max="521" width="12" style="125" bestFit="1" customWidth="1"/>
    <col min="522" max="522" width="13.33203125" style="125" customWidth="1"/>
    <col min="523" max="768" width="9.109375" style="125"/>
    <col min="769" max="769" width="6" style="125" customWidth="1"/>
    <col min="770" max="770" width="9.6640625" style="125" bestFit="1" customWidth="1"/>
    <col min="771" max="771" width="23.33203125" style="125" customWidth="1"/>
    <col min="772" max="772" width="12.33203125" style="125" customWidth="1"/>
    <col min="773" max="773" width="23.5546875" style="125" customWidth="1"/>
    <col min="774" max="776" width="9.109375" style="125"/>
    <col min="777" max="777" width="12" style="125" bestFit="1" customWidth="1"/>
    <col min="778" max="778" width="13.33203125" style="125" customWidth="1"/>
    <col min="779" max="1024" width="9.109375" style="125"/>
    <col min="1025" max="1025" width="6" style="125" customWidth="1"/>
    <col min="1026" max="1026" width="9.6640625" style="125" bestFit="1" customWidth="1"/>
    <col min="1027" max="1027" width="23.33203125" style="125" customWidth="1"/>
    <col min="1028" max="1028" width="12.33203125" style="125" customWidth="1"/>
    <col min="1029" max="1029" width="23.5546875" style="125" customWidth="1"/>
    <col min="1030" max="1032" width="9.109375" style="125"/>
    <col min="1033" max="1033" width="12" style="125" bestFit="1" customWidth="1"/>
    <col min="1034" max="1034" width="13.33203125" style="125" customWidth="1"/>
    <col min="1035" max="1280" width="9.109375" style="125"/>
    <col min="1281" max="1281" width="6" style="125" customWidth="1"/>
    <col min="1282" max="1282" width="9.6640625" style="125" bestFit="1" customWidth="1"/>
    <col min="1283" max="1283" width="23.33203125" style="125" customWidth="1"/>
    <col min="1284" max="1284" width="12.33203125" style="125" customWidth="1"/>
    <col min="1285" max="1285" width="23.5546875" style="125" customWidth="1"/>
    <col min="1286" max="1288" width="9.109375" style="125"/>
    <col min="1289" max="1289" width="12" style="125" bestFit="1" customWidth="1"/>
    <col min="1290" max="1290" width="13.33203125" style="125" customWidth="1"/>
    <col min="1291" max="1536" width="9.109375" style="125"/>
    <col min="1537" max="1537" width="6" style="125" customWidth="1"/>
    <col min="1538" max="1538" width="9.6640625" style="125" bestFit="1" customWidth="1"/>
    <col min="1539" max="1539" width="23.33203125" style="125" customWidth="1"/>
    <col min="1540" max="1540" width="12.33203125" style="125" customWidth="1"/>
    <col min="1541" max="1541" width="23.5546875" style="125" customWidth="1"/>
    <col min="1542" max="1544" width="9.109375" style="125"/>
    <col min="1545" max="1545" width="12" style="125" bestFit="1" customWidth="1"/>
    <col min="1546" max="1546" width="13.33203125" style="125" customWidth="1"/>
    <col min="1547" max="1792" width="9.109375" style="125"/>
    <col min="1793" max="1793" width="6" style="125" customWidth="1"/>
    <col min="1794" max="1794" width="9.6640625" style="125" bestFit="1" customWidth="1"/>
    <col min="1795" max="1795" width="23.33203125" style="125" customWidth="1"/>
    <col min="1796" max="1796" width="12.33203125" style="125" customWidth="1"/>
    <col min="1797" max="1797" width="23.5546875" style="125" customWidth="1"/>
    <col min="1798" max="1800" width="9.109375" style="125"/>
    <col min="1801" max="1801" width="12" style="125" bestFit="1" customWidth="1"/>
    <col min="1802" max="1802" width="13.33203125" style="125" customWidth="1"/>
    <col min="1803" max="2048" width="9.109375" style="125"/>
    <col min="2049" max="2049" width="6" style="125" customWidth="1"/>
    <col min="2050" max="2050" width="9.6640625" style="125" bestFit="1" customWidth="1"/>
    <col min="2051" max="2051" width="23.33203125" style="125" customWidth="1"/>
    <col min="2052" max="2052" width="12.33203125" style="125" customWidth="1"/>
    <col min="2053" max="2053" width="23.5546875" style="125" customWidth="1"/>
    <col min="2054" max="2056" width="9.109375" style="125"/>
    <col min="2057" max="2057" width="12" style="125" bestFit="1" customWidth="1"/>
    <col min="2058" max="2058" width="13.33203125" style="125" customWidth="1"/>
    <col min="2059" max="2304" width="9.109375" style="125"/>
    <col min="2305" max="2305" width="6" style="125" customWidth="1"/>
    <col min="2306" max="2306" width="9.6640625" style="125" bestFit="1" customWidth="1"/>
    <col min="2307" max="2307" width="23.33203125" style="125" customWidth="1"/>
    <col min="2308" max="2308" width="12.33203125" style="125" customWidth="1"/>
    <col min="2309" max="2309" width="23.5546875" style="125" customWidth="1"/>
    <col min="2310" max="2312" width="9.109375" style="125"/>
    <col min="2313" max="2313" width="12" style="125" bestFit="1" customWidth="1"/>
    <col min="2314" max="2314" width="13.33203125" style="125" customWidth="1"/>
    <col min="2315" max="2560" width="9.109375" style="125"/>
    <col min="2561" max="2561" width="6" style="125" customWidth="1"/>
    <col min="2562" max="2562" width="9.6640625" style="125" bestFit="1" customWidth="1"/>
    <col min="2563" max="2563" width="23.33203125" style="125" customWidth="1"/>
    <col min="2564" max="2564" width="12.33203125" style="125" customWidth="1"/>
    <col min="2565" max="2565" width="23.5546875" style="125" customWidth="1"/>
    <col min="2566" max="2568" width="9.109375" style="125"/>
    <col min="2569" max="2569" width="12" style="125" bestFit="1" customWidth="1"/>
    <col min="2570" max="2570" width="13.33203125" style="125" customWidth="1"/>
    <col min="2571" max="2816" width="9.109375" style="125"/>
    <col min="2817" max="2817" width="6" style="125" customWidth="1"/>
    <col min="2818" max="2818" width="9.6640625" style="125" bestFit="1" customWidth="1"/>
    <col min="2819" max="2819" width="23.33203125" style="125" customWidth="1"/>
    <col min="2820" max="2820" width="12.33203125" style="125" customWidth="1"/>
    <col min="2821" max="2821" width="23.5546875" style="125" customWidth="1"/>
    <col min="2822" max="2824" width="9.109375" style="125"/>
    <col min="2825" max="2825" width="12" style="125" bestFit="1" customWidth="1"/>
    <col min="2826" max="2826" width="13.33203125" style="125" customWidth="1"/>
    <col min="2827" max="3072" width="9.109375" style="125"/>
    <col min="3073" max="3073" width="6" style="125" customWidth="1"/>
    <col min="3074" max="3074" width="9.6640625" style="125" bestFit="1" customWidth="1"/>
    <col min="3075" max="3075" width="23.33203125" style="125" customWidth="1"/>
    <col min="3076" max="3076" width="12.33203125" style="125" customWidth="1"/>
    <col min="3077" max="3077" width="23.5546875" style="125" customWidth="1"/>
    <col min="3078" max="3080" width="9.109375" style="125"/>
    <col min="3081" max="3081" width="12" style="125" bestFit="1" customWidth="1"/>
    <col min="3082" max="3082" width="13.33203125" style="125" customWidth="1"/>
    <col min="3083" max="3328" width="9.109375" style="125"/>
    <col min="3329" max="3329" width="6" style="125" customWidth="1"/>
    <col min="3330" max="3330" width="9.6640625" style="125" bestFit="1" customWidth="1"/>
    <col min="3331" max="3331" width="23.33203125" style="125" customWidth="1"/>
    <col min="3332" max="3332" width="12.33203125" style="125" customWidth="1"/>
    <col min="3333" max="3333" width="23.5546875" style="125" customWidth="1"/>
    <col min="3334" max="3336" width="9.109375" style="125"/>
    <col min="3337" max="3337" width="12" style="125" bestFit="1" customWidth="1"/>
    <col min="3338" max="3338" width="13.33203125" style="125" customWidth="1"/>
    <col min="3339" max="3584" width="9.109375" style="125"/>
    <col min="3585" max="3585" width="6" style="125" customWidth="1"/>
    <col min="3586" max="3586" width="9.6640625" style="125" bestFit="1" customWidth="1"/>
    <col min="3587" max="3587" width="23.33203125" style="125" customWidth="1"/>
    <col min="3588" max="3588" width="12.33203125" style="125" customWidth="1"/>
    <col min="3589" max="3589" width="23.5546875" style="125" customWidth="1"/>
    <col min="3590" max="3592" width="9.109375" style="125"/>
    <col min="3593" max="3593" width="12" style="125" bestFit="1" customWidth="1"/>
    <col min="3594" max="3594" width="13.33203125" style="125" customWidth="1"/>
    <col min="3595" max="3840" width="9.109375" style="125"/>
    <col min="3841" max="3841" width="6" style="125" customWidth="1"/>
    <col min="3842" max="3842" width="9.6640625" style="125" bestFit="1" customWidth="1"/>
    <col min="3843" max="3843" width="23.33203125" style="125" customWidth="1"/>
    <col min="3844" max="3844" width="12.33203125" style="125" customWidth="1"/>
    <col min="3845" max="3845" width="23.5546875" style="125" customWidth="1"/>
    <col min="3846" max="3848" width="9.109375" style="125"/>
    <col min="3849" max="3849" width="12" style="125" bestFit="1" customWidth="1"/>
    <col min="3850" max="3850" width="13.33203125" style="125" customWidth="1"/>
    <col min="3851" max="4096" width="9.109375" style="125"/>
    <col min="4097" max="4097" width="6" style="125" customWidth="1"/>
    <col min="4098" max="4098" width="9.6640625" style="125" bestFit="1" customWidth="1"/>
    <col min="4099" max="4099" width="23.33203125" style="125" customWidth="1"/>
    <col min="4100" max="4100" width="12.33203125" style="125" customWidth="1"/>
    <col min="4101" max="4101" width="23.5546875" style="125" customWidth="1"/>
    <col min="4102" max="4104" width="9.109375" style="125"/>
    <col min="4105" max="4105" width="12" style="125" bestFit="1" customWidth="1"/>
    <col min="4106" max="4106" width="13.33203125" style="125" customWidth="1"/>
    <col min="4107" max="4352" width="9.109375" style="125"/>
    <col min="4353" max="4353" width="6" style="125" customWidth="1"/>
    <col min="4354" max="4354" width="9.6640625" style="125" bestFit="1" customWidth="1"/>
    <col min="4355" max="4355" width="23.33203125" style="125" customWidth="1"/>
    <col min="4356" max="4356" width="12.33203125" style="125" customWidth="1"/>
    <col min="4357" max="4357" width="23.5546875" style="125" customWidth="1"/>
    <col min="4358" max="4360" width="9.109375" style="125"/>
    <col min="4361" max="4361" width="12" style="125" bestFit="1" customWidth="1"/>
    <col min="4362" max="4362" width="13.33203125" style="125" customWidth="1"/>
    <col min="4363" max="4608" width="9.109375" style="125"/>
    <col min="4609" max="4609" width="6" style="125" customWidth="1"/>
    <col min="4610" max="4610" width="9.6640625" style="125" bestFit="1" customWidth="1"/>
    <col min="4611" max="4611" width="23.33203125" style="125" customWidth="1"/>
    <col min="4612" max="4612" width="12.33203125" style="125" customWidth="1"/>
    <col min="4613" max="4613" width="23.5546875" style="125" customWidth="1"/>
    <col min="4614" max="4616" width="9.109375" style="125"/>
    <col min="4617" max="4617" width="12" style="125" bestFit="1" customWidth="1"/>
    <col min="4618" max="4618" width="13.33203125" style="125" customWidth="1"/>
    <col min="4619" max="4864" width="9.109375" style="125"/>
    <col min="4865" max="4865" width="6" style="125" customWidth="1"/>
    <col min="4866" max="4866" width="9.6640625" style="125" bestFit="1" customWidth="1"/>
    <col min="4867" max="4867" width="23.33203125" style="125" customWidth="1"/>
    <col min="4868" max="4868" width="12.33203125" style="125" customWidth="1"/>
    <col min="4869" max="4869" width="23.5546875" style="125" customWidth="1"/>
    <col min="4870" max="4872" width="9.109375" style="125"/>
    <col min="4873" max="4873" width="12" style="125" bestFit="1" customWidth="1"/>
    <col min="4874" max="4874" width="13.33203125" style="125" customWidth="1"/>
    <col min="4875" max="5120" width="9.109375" style="125"/>
    <col min="5121" max="5121" width="6" style="125" customWidth="1"/>
    <col min="5122" max="5122" width="9.6640625" style="125" bestFit="1" customWidth="1"/>
    <col min="5123" max="5123" width="23.33203125" style="125" customWidth="1"/>
    <col min="5124" max="5124" width="12.33203125" style="125" customWidth="1"/>
    <col min="5125" max="5125" width="23.5546875" style="125" customWidth="1"/>
    <col min="5126" max="5128" width="9.109375" style="125"/>
    <col min="5129" max="5129" width="12" style="125" bestFit="1" customWidth="1"/>
    <col min="5130" max="5130" width="13.33203125" style="125" customWidth="1"/>
    <col min="5131" max="5376" width="9.109375" style="125"/>
    <col min="5377" max="5377" width="6" style="125" customWidth="1"/>
    <col min="5378" max="5378" width="9.6640625" style="125" bestFit="1" customWidth="1"/>
    <col min="5379" max="5379" width="23.33203125" style="125" customWidth="1"/>
    <col min="5380" max="5380" width="12.33203125" style="125" customWidth="1"/>
    <col min="5381" max="5381" width="23.5546875" style="125" customWidth="1"/>
    <col min="5382" max="5384" width="9.109375" style="125"/>
    <col min="5385" max="5385" width="12" style="125" bestFit="1" customWidth="1"/>
    <col min="5386" max="5386" width="13.33203125" style="125" customWidth="1"/>
    <col min="5387" max="5632" width="9.109375" style="125"/>
    <col min="5633" max="5633" width="6" style="125" customWidth="1"/>
    <col min="5634" max="5634" width="9.6640625" style="125" bestFit="1" customWidth="1"/>
    <col min="5635" max="5635" width="23.33203125" style="125" customWidth="1"/>
    <col min="5636" max="5636" width="12.33203125" style="125" customWidth="1"/>
    <col min="5637" max="5637" width="23.5546875" style="125" customWidth="1"/>
    <col min="5638" max="5640" width="9.109375" style="125"/>
    <col min="5641" max="5641" width="12" style="125" bestFit="1" customWidth="1"/>
    <col min="5642" max="5642" width="13.33203125" style="125" customWidth="1"/>
    <col min="5643" max="5888" width="9.109375" style="125"/>
    <col min="5889" max="5889" width="6" style="125" customWidth="1"/>
    <col min="5890" max="5890" width="9.6640625" style="125" bestFit="1" customWidth="1"/>
    <col min="5891" max="5891" width="23.33203125" style="125" customWidth="1"/>
    <col min="5892" max="5892" width="12.33203125" style="125" customWidth="1"/>
    <col min="5893" max="5893" width="23.5546875" style="125" customWidth="1"/>
    <col min="5894" max="5896" width="9.109375" style="125"/>
    <col min="5897" max="5897" width="12" style="125" bestFit="1" customWidth="1"/>
    <col min="5898" max="5898" width="13.33203125" style="125" customWidth="1"/>
    <col min="5899" max="6144" width="9.109375" style="125"/>
    <col min="6145" max="6145" width="6" style="125" customWidth="1"/>
    <col min="6146" max="6146" width="9.6640625" style="125" bestFit="1" customWidth="1"/>
    <col min="6147" max="6147" width="23.33203125" style="125" customWidth="1"/>
    <col min="6148" max="6148" width="12.33203125" style="125" customWidth="1"/>
    <col min="6149" max="6149" width="23.5546875" style="125" customWidth="1"/>
    <col min="6150" max="6152" width="9.109375" style="125"/>
    <col min="6153" max="6153" width="12" style="125" bestFit="1" customWidth="1"/>
    <col min="6154" max="6154" width="13.33203125" style="125" customWidth="1"/>
    <col min="6155" max="6400" width="9.109375" style="125"/>
    <col min="6401" max="6401" width="6" style="125" customWidth="1"/>
    <col min="6402" max="6402" width="9.6640625" style="125" bestFit="1" customWidth="1"/>
    <col min="6403" max="6403" width="23.33203125" style="125" customWidth="1"/>
    <col min="6404" max="6404" width="12.33203125" style="125" customWidth="1"/>
    <col min="6405" max="6405" width="23.5546875" style="125" customWidth="1"/>
    <col min="6406" max="6408" width="9.109375" style="125"/>
    <col min="6409" max="6409" width="12" style="125" bestFit="1" customWidth="1"/>
    <col min="6410" max="6410" width="13.33203125" style="125" customWidth="1"/>
    <col min="6411" max="6656" width="9.109375" style="125"/>
    <col min="6657" max="6657" width="6" style="125" customWidth="1"/>
    <col min="6658" max="6658" width="9.6640625" style="125" bestFit="1" customWidth="1"/>
    <col min="6659" max="6659" width="23.33203125" style="125" customWidth="1"/>
    <col min="6660" max="6660" width="12.33203125" style="125" customWidth="1"/>
    <col min="6661" max="6661" width="23.5546875" style="125" customWidth="1"/>
    <col min="6662" max="6664" width="9.109375" style="125"/>
    <col min="6665" max="6665" width="12" style="125" bestFit="1" customWidth="1"/>
    <col min="6666" max="6666" width="13.33203125" style="125" customWidth="1"/>
    <col min="6667" max="6912" width="9.109375" style="125"/>
    <col min="6913" max="6913" width="6" style="125" customWidth="1"/>
    <col min="6914" max="6914" width="9.6640625" style="125" bestFit="1" customWidth="1"/>
    <col min="6915" max="6915" width="23.33203125" style="125" customWidth="1"/>
    <col min="6916" max="6916" width="12.33203125" style="125" customWidth="1"/>
    <col min="6917" max="6917" width="23.5546875" style="125" customWidth="1"/>
    <col min="6918" max="6920" width="9.109375" style="125"/>
    <col min="6921" max="6921" width="12" style="125" bestFit="1" customWidth="1"/>
    <col min="6922" max="6922" width="13.33203125" style="125" customWidth="1"/>
    <col min="6923" max="7168" width="9.109375" style="125"/>
    <col min="7169" max="7169" width="6" style="125" customWidth="1"/>
    <col min="7170" max="7170" width="9.6640625" style="125" bestFit="1" customWidth="1"/>
    <col min="7171" max="7171" width="23.33203125" style="125" customWidth="1"/>
    <col min="7172" max="7172" width="12.33203125" style="125" customWidth="1"/>
    <col min="7173" max="7173" width="23.5546875" style="125" customWidth="1"/>
    <col min="7174" max="7176" width="9.109375" style="125"/>
    <col min="7177" max="7177" width="12" style="125" bestFit="1" customWidth="1"/>
    <col min="7178" max="7178" width="13.33203125" style="125" customWidth="1"/>
    <col min="7179" max="7424" width="9.109375" style="125"/>
    <col min="7425" max="7425" width="6" style="125" customWidth="1"/>
    <col min="7426" max="7426" width="9.6640625" style="125" bestFit="1" customWidth="1"/>
    <col min="7427" max="7427" width="23.33203125" style="125" customWidth="1"/>
    <col min="7428" max="7428" width="12.33203125" style="125" customWidth="1"/>
    <col min="7429" max="7429" width="23.5546875" style="125" customWidth="1"/>
    <col min="7430" max="7432" width="9.109375" style="125"/>
    <col min="7433" max="7433" width="12" style="125" bestFit="1" customWidth="1"/>
    <col min="7434" max="7434" width="13.33203125" style="125" customWidth="1"/>
    <col min="7435" max="7680" width="9.109375" style="125"/>
    <col min="7681" max="7681" width="6" style="125" customWidth="1"/>
    <col min="7682" max="7682" width="9.6640625" style="125" bestFit="1" customWidth="1"/>
    <col min="7683" max="7683" width="23.33203125" style="125" customWidth="1"/>
    <col min="7684" max="7684" width="12.33203125" style="125" customWidth="1"/>
    <col min="7685" max="7685" width="23.5546875" style="125" customWidth="1"/>
    <col min="7686" max="7688" width="9.109375" style="125"/>
    <col min="7689" max="7689" width="12" style="125" bestFit="1" customWidth="1"/>
    <col min="7690" max="7690" width="13.33203125" style="125" customWidth="1"/>
    <col min="7691" max="7936" width="9.109375" style="125"/>
    <col min="7937" max="7937" width="6" style="125" customWidth="1"/>
    <col min="7938" max="7938" width="9.6640625" style="125" bestFit="1" customWidth="1"/>
    <col min="7939" max="7939" width="23.33203125" style="125" customWidth="1"/>
    <col min="7940" max="7940" width="12.33203125" style="125" customWidth="1"/>
    <col min="7941" max="7941" width="23.5546875" style="125" customWidth="1"/>
    <col min="7942" max="7944" width="9.109375" style="125"/>
    <col min="7945" max="7945" width="12" style="125" bestFit="1" customWidth="1"/>
    <col min="7946" max="7946" width="13.33203125" style="125" customWidth="1"/>
    <col min="7947" max="8192" width="9.109375" style="125"/>
    <col min="8193" max="8193" width="6" style="125" customWidth="1"/>
    <col min="8194" max="8194" width="9.6640625" style="125" bestFit="1" customWidth="1"/>
    <col min="8195" max="8195" width="23.33203125" style="125" customWidth="1"/>
    <col min="8196" max="8196" width="12.33203125" style="125" customWidth="1"/>
    <col min="8197" max="8197" width="23.5546875" style="125" customWidth="1"/>
    <col min="8198" max="8200" width="9.109375" style="125"/>
    <col min="8201" max="8201" width="12" style="125" bestFit="1" customWidth="1"/>
    <col min="8202" max="8202" width="13.33203125" style="125" customWidth="1"/>
    <col min="8203" max="8448" width="9.109375" style="125"/>
    <col min="8449" max="8449" width="6" style="125" customWidth="1"/>
    <col min="8450" max="8450" width="9.6640625" style="125" bestFit="1" customWidth="1"/>
    <col min="8451" max="8451" width="23.33203125" style="125" customWidth="1"/>
    <col min="8452" max="8452" width="12.33203125" style="125" customWidth="1"/>
    <col min="8453" max="8453" width="23.5546875" style="125" customWidth="1"/>
    <col min="8454" max="8456" width="9.109375" style="125"/>
    <col min="8457" max="8457" width="12" style="125" bestFit="1" customWidth="1"/>
    <col min="8458" max="8458" width="13.33203125" style="125" customWidth="1"/>
    <col min="8459" max="8704" width="9.109375" style="125"/>
    <col min="8705" max="8705" width="6" style="125" customWidth="1"/>
    <col min="8706" max="8706" width="9.6640625" style="125" bestFit="1" customWidth="1"/>
    <col min="8707" max="8707" width="23.33203125" style="125" customWidth="1"/>
    <col min="8708" max="8708" width="12.33203125" style="125" customWidth="1"/>
    <col min="8709" max="8709" width="23.5546875" style="125" customWidth="1"/>
    <col min="8710" max="8712" width="9.109375" style="125"/>
    <col min="8713" max="8713" width="12" style="125" bestFit="1" customWidth="1"/>
    <col min="8714" max="8714" width="13.33203125" style="125" customWidth="1"/>
    <col min="8715" max="8960" width="9.109375" style="125"/>
    <col min="8961" max="8961" width="6" style="125" customWidth="1"/>
    <col min="8962" max="8962" width="9.6640625" style="125" bestFit="1" customWidth="1"/>
    <col min="8963" max="8963" width="23.33203125" style="125" customWidth="1"/>
    <col min="8964" max="8964" width="12.33203125" style="125" customWidth="1"/>
    <col min="8965" max="8965" width="23.5546875" style="125" customWidth="1"/>
    <col min="8966" max="8968" width="9.109375" style="125"/>
    <col min="8969" max="8969" width="12" style="125" bestFit="1" customWidth="1"/>
    <col min="8970" max="8970" width="13.33203125" style="125" customWidth="1"/>
    <col min="8971" max="9216" width="9.109375" style="125"/>
    <col min="9217" max="9217" width="6" style="125" customWidth="1"/>
    <col min="9218" max="9218" width="9.6640625" style="125" bestFit="1" customWidth="1"/>
    <col min="9219" max="9219" width="23.33203125" style="125" customWidth="1"/>
    <col min="9220" max="9220" width="12.33203125" style="125" customWidth="1"/>
    <col min="9221" max="9221" width="23.5546875" style="125" customWidth="1"/>
    <col min="9222" max="9224" width="9.109375" style="125"/>
    <col min="9225" max="9225" width="12" style="125" bestFit="1" customWidth="1"/>
    <col min="9226" max="9226" width="13.33203125" style="125" customWidth="1"/>
    <col min="9227" max="9472" width="9.109375" style="125"/>
    <col min="9473" max="9473" width="6" style="125" customWidth="1"/>
    <col min="9474" max="9474" width="9.6640625" style="125" bestFit="1" customWidth="1"/>
    <col min="9475" max="9475" width="23.33203125" style="125" customWidth="1"/>
    <col min="9476" max="9476" width="12.33203125" style="125" customWidth="1"/>
    <col min="9477" max="9477" width="23.5546875" style="125" customWidth="1"/>
    <col min="9478" max="9480" width="9.109375" style="125"/>
    <col min="9481" max="9481" width="12" style="125" bestFit="1" customWidth="1"/>
    <col min="9482" max="9482" width="13.33203125" style="125" customWidth="1"/>
    <col min="9483" max="9728" width="9.109375" style="125"/>
    <col min="9729" max="9729" width="6" style="125" customWidth="1"/>
    <col min="9730" max="9730" width="9.6640625" style="125" bestFit="1" customWidth="1"/>
    <col min="9731" max="9731" width="23.33203125" style="125" customWidth="1"/>
    <col min="9732" max="9732" width="12.33203125" style="125" customWidth="1"/>
    <col min="9733" max="9733" width="23.5546875" style="125" customWidth="1"/>
    <col min="9734" max="9736" width="9.109375" style="125"/>
    <col min="9737" max="9737" width="12" style="125" bestFit="1" customWidth="1"/>
    <col min="9738" max="9738" width="13.33203125" style="125" customWidth="1"/>
    <col min="9739" max="9984" width="9.109375" style="125"/>
    <col min="9985" max="9985" width="6" style="125" customWidth="1"/>
    <col min="9986" max="9986" width="9.6640625" style="125" bestFit="1" customWidth="1"/>
    <col min="9987" max="9987" width="23.33203125" style="125" customWidth="1"/>
    <col min="9988" max="9988" width="12.33203125" style="125" customWidth="1"/>
    <col min="9989" max="9989" width="23.5546875" style="125" customWidth="1"/>
    <col min="9990" max="9992" width="9.109375" style="125"/>
    <col min="9993" max="9993" width="12" style="125" bestFit="1" customWidth="1"/>
    <col min="9994" max="9994" width="13.33203125" style="125" customWidth="1"/>
    <col min="9995" max="10240" width="9.109375" style="125"/>
    <col min="10241" max="10241" width="6" style="125" customWidth="1"/>
    <col min="10242" max="10242" width="9.6640625" style="125" bestFit="1" customWidth="1"/>
    <col min="10243" max="10243" width="23.33203125" style="125" customWidth="1"/>
    <col min="10244" max="10244" width="12.33203125" style="125" customWidth="1"/>
    <col min="10245" max="10245" width="23.5546875" style="125" customWidth="1"/>
    <col min="10246" max="10248" width="9.109375" style="125"/>
    <col min="10249" max="10249" width="12" style="125" bestFit="1" customWidth="1"/>
    <col min="10250" max="10250" width="13.33203125" style="125" customWidth="1"/>
    <col min="10251" max="10496" width="9.109375" style="125"/>
    <col min="10497" max="10497" width="6" style="125" customWidth="1"/>
    <col min="10498" max="10498" width="9.6640625" style="125" bestFit="1" customWidth="1"/>
    <col min="10499" max="10499" width="23.33203125" style="125" customWidth="1"/>
    <col min="10500" max="10500" width="12.33203125" style="125" customWidth="1"/>
    <col min="10501" max="10501" width="23.5546875" style="125" customWidth="1"/>
    <col min="10502" max="10504" width="9.109375" style="125"/>
    <col min="10505" max="10505" width="12" style="125" bestFit="1" customWidth="1"/>
    <col min="10506" max="10506" width="13.33203125" style="125" customWidth="1"/>
    <col min="10507" max="10752" width="9.109375" style="125"/>
    <col min="10753" max="10753" width="6" style="125" customWidth="1"/>
    <col min="10754" max="10754" width="9.6640625" style="125" bestFit="1" customWidth="1"/>
    <col min="10755" max="10755" width="23.33203125" style="125" customWidth="1"/>
    <col min="10756" max="10756" width="12.33203125" style="125" customWidth="1"/>
    <col min="10757" max="10757" width="23.5546875" style="125" customWidth="1"/>
    <col min="10758" max="10760" width="9.109375" style="125"/>
    <col min="10761" max="10761" width="12" style="125" bestFit="1" customWidth="1"/>
    <col min="10762" max="10762" width="13.33203125" style="125" customWidth="1"/>
    <col min="10763" max="11008" width="9.109375" style="125"/>
    <col min="11009" max="11009" width="6" style="125" customWidth="1"/>
    <col min="11010" max="11010" width="9.6640625" style="125" bestFit="1" customWidth="1"/>
    <col min="11011" max="11011" width="23.33203125" style="125" customWidth="1"/>
    <col min="11012" max="11012" width="12.33203125" style="125" customWidth="1"/>
    <col min="11013" max="11013" width="23.5546875" style="125" customWidth="1"/>
    <col min="11014" max="11016" width="9.109375" style="125"/>
    <col min="11017" max="11017" width="12" style="125" bestFit="1" customWidth="1"/>
    <col min="11018" max="11018" width="13.33203125" style="125" customWidth="1"/>
    <col min="11019" max="11264" width="9.109375" style="125"/>
    <col min="11265" max="11265" width="6" style="125" customWidth="1"/>
    <col min="11266" max="11266" width="9.6640625" style="125" bestFit="1" customWidth="1"/>
    <col min="11267" max="11267" width="23.33203125" style="125" customWidth="1"/>
    <col min="11268" max="11268" width="12.33203125" style="125" customWidth="1"/>
    <col min="11269" max="11269" width="23.5546875" style="125" customWidth="1"/>
    <col min="11270" max="11272" width="9.109375" style="125"/>
    <col min="11273" max="11273" width="12" style="125" bestFit="1" customWidth="1"/>
    <col min="11274" max="11274" width="13.33203125" style="125" customWidth="1"/>
    <col min="11275" max="11520" width="9.109375" style="125"/>
    <col min="11521" max="11521" width="6" style="125" customWidth="1"/>
    <col min="11522" max="11522" width="9.6640625" style="125" bestFit="1" customWidth="1"/>
    <col min="11523" max="11523" width="23.33203125" style="125" customWidth="1"/>
    <col min="11524" max="11524" width="12.33203125" style="125" customWidth="1"/>
    <col min="11525" max="11525" width="23.5546875" style="125" customWidth="1"/>
    <col min="11526" max="11528" width="9.109375" style="125"/>
    <col min="11529" max="11529" width="12" style="125" bestFit="1" customWidth="1"/>
    <col min="11530" max="11530" width="13.33203125" style="125" customWidth="1"/>
    <col min="11531" max="11776" width="9.109375" style="125"/>
    <col min="11777" max="11777" width="6" style="125" customWidth="1"/>
    <col min="11778" max="11778" width="9.6640625" style="125" bestFit="1" customWidth="1"/>
    <col min="11779" max="11779" width="23.33203125" style="125" customWidth="1"/>
    <col min="11780" max="11780" width="12.33203125" style="125" customWidth="1"/>
    <col min="11781" max="11781" width="23.5546875" style="125" customWidth="1"/>
    <col min="11782" max="11784" width="9.109375" style="125"/>
    <col min="11785" max="11785" width="12" style="125" bestFit="1" customWidth="1"/>
    <col min="11786" max="11786" width="13.33203125" style="125" customWidth="1"/>
    <col min="11787" max="12032" width="9.109375" style="125"/>
    <col min="12033" max="12033" width="6" style="125" customWidth="1"/>
    <col min="12034" max="12034" width="9.6640625" style="125" bestFit="1" customWidth="1"/>
    <col min="12035" max="12035" width="23.33203125" style="125" customWidth="1"/>
    <col min="12036" max="12036" width="12.33203125" style="125" customWidth="1"/>
    <col min="12037" max="12037" width="23.5546875" style="125" customWidth="1"/>
    <col min="12038" max="12040" width="9.109375" style="125"/>
    <col min="12041" max="12041" width="12" style="125" bestFit="1" customWidth="1"/>
    <col min="12042" max="12042" width="13.33203125" style="125" customWidth="1"/>
    <col min="12043" max="12288" width="9.109375" style="125"/>
    <col min="12289" max="12289" width="6" style="125" customWidth="1"/>
    <col min="12290" max="12290" width="9.6640625" style="125" bestFit="1" customWidth="1"/>
    <col min="12291" max="12291" width="23.33203125" style="125" customWidth="1"/>
    <col min="12292" max="12292" width="12.33203125" style="125" customWidth="1"/>
    <col min="12293" max="12293" width="23.5546875" style="125" customWidth="1"/>
    <col min="12294" max="12296" width="9.109375" style="125"/>
    <col min="12297" max="12297" width="12" style="125" bestFit="1" customWidth="1"/>
    <col min="12298" max="12298" width="13.33203125" style="125" customWidth="1"/>
    <col min="12299" max="12544" width="9.109375" style="125"/>
    <col min="12545" max="12545" width="6" style="125" customWidth="1"/>
    <col min="12546" max="12546" width="9.6640625" style="125" bestFit="1" customWidth="1"/>
    <col min="12547" max="12547" width="23.33203125" style="125" customWidth="1"/>
    <col min="12548" max="12548" width="12.33203125" style="125" customWidth="1"/>
    <col min="12549" max="12549" width="23.5546875" style="125" customWidth="1"/>
    <col min="12550" max="12552" width="9.109375" style="125"/>
    <col min="12553" max="12553" width="12" style="125" bestFit="1" customWidth="1"/>
    <col min="12554" max="12554" width="13.33203125" style="125" customWidth="1"/>
    <col min="12555" max="12800" width="9.109375" style="125"/>
    <col min="12801" max="12801" width="6" style="125" customWidth="1"/>
    <col min="12802" max="12802" width="9.6640625" style="125" bestFit="1" customWidth="1"/>
    <col min="12803" max="12803" width="23.33203125" style="125" customWidth="1"/>
    <col min="12804" max="12804" width="12.33203125" style="125" customWidth="1"/>
    <col min="12805" max="12805" width="23.5546875" style="125" customWidth="1"/>
    <col min="12806" max="12808" width="9.109375" style="125"/>
    <col min="12809" max="12809" width="12" style="125" bestFit="1" customWidth="1"/>
    <col min="12810" max="12810" width="13.33203125" style="125" customWidth="1"/>
    <col min="12811" max="13056" width="9.109375" style="125"/>
    <col min="13057" max="13057" width="6" style="125" customWidth="1"/>
    <col min="13058" max="13058" width="9.6640625" style="125" bestFit="1" customWidth="1"/>
    <col min="13059" max="13059" width="23.33203125" style="125" customWidth="1"/>
    <col min="13060" max="13060" width="12.33203125" style="125" customWidth="1"/>
    <col min="13061" max="13061" width="23.5546875" style="125" customWidth="1"/>
    <col min="13062" max="13064" width="9.109375" style="125"/>
    <col min="13065" max="13065" width="12" style="125" bestFit="1" customWidth="1"/>
    <col min="13066" max="13066" width="13.33203125" style="125" customWidth="1"/>
    <col min="13067" max="13312" width="9.109375" style="125"/>
    <col min="13313" max="13313" width="6" style="125" customWidth="1"/>
    <col min="13314" max="13314" width="9.6640625" style="125" bestFit="1" customWidth="1"/>
    <col min="13315" max="13315" width="23.33203125" style="125" customWidth="1"/>
    <col min="13316" max="13316" width="12.33203125" style="125" customWidth="1"/>
    <col min="13317" max="13317" width="23.5546875" style="125" customWidth="1"/>
    <col min="13318" max="13320" width="9.109375" style="125"/>
    <col min="13321" max="13321" width="12" style="125" bestFit="1" customWidth="1"/>
    <col min="13322" max="13322" width="13.33203125" style="125" customWidth="1"/>
    <col min="13323" max="13568" width="9.109375" style="125"/>
    <col min="13569" max="13569" width="6" style="125" customWidth="1"/>
    <col min="13570" max="13570" width="9.6640625" style="125" bestFit="1" customWidth="1"/>
    <col min="13571" max="13571" width="23.33203125" style="125" customWidth="1"/>
    <col min="13572" max="13572" width="12.33203125" style="125" customWidth="1"/>
    <col min="13573" max="13573" width="23.5546875" style="125" customWidth="1"/>
    <col min="13574" max="13576" width="9.109375" style="125"/>
    <col min="13577" max="13577" width="12" style="125" bestFit="1" customWidth="1"/>
    <col min="13578" max="13578" width="13.33203125" style="125" customWidth="1"/>
    <col min="13579" max="13824" width="9.109375" style="125"/>
    <col min="13825" max="13825" width="6" style="125" customWidth="1"/>
    <col min="13826" max="13826" width="9.6640625" style="125" bestFit="1" customWidth="1"/>
    <col min="13827" max="13827" width="23.33203125" style="125" customWidth="1"/>
    <col min="13828" max="13828" width="12.33203125" style="125" customWidth="1"/>
    <col min="13829" max="13829" width="23.5546875" style="125" customWidth="1"/>
    <col min="13830" max="13832" width="9.109375" style="125"/>
    <col min="13833" max="13833" width="12" style="125" bestFit="1" customWidth="1"/>
    <col min="13834" max="13834" width="13.33203125" style="125" customWidth="1"/>
    <col min="13835" max="14080" width="9.109375" style="125"/>
    <col min="14081" max="14081" width="6" style="125" customWidth="1"/>
    <col min="14082" max="14082" width="9.6640625" style="125" bestFit="1" customWidth="1"/>
    <col min="14083" max="14083" width="23.33203125" style="125" customWidth="1"/>
    <col min="14084" max="14084" width="12.33203125" style="125" customWidth="1"/>
    <col min="14085" max="14085" width="23.5546875" style="125" customWidth="1"/>
    <col min="14086" max="14088" width="9.109375" style="125"/>
    <col min="14089" max="14089" width="12" style="125" bestFit="1" customWidth="1"/>
    <col min="14090" max="14090" width="13.33203125" style="125" customWidth="1"/>
    <col min="14091" max="14336" width="9.109375" style="125"/>
    <col min="14337" max="14337" width="6" style="125" customWidth="1"/>
    <col min="14338" max="14338" width="9.6640625" style="125" bestFit="1" customWidth="1"/>
    <col min="14339" max="14339" width="23.33203125" style="125" customWidth="1"/>
    <col min="14340" max="14340" width="12.33203125" style="125" customWidth="1"/>
    <col min="14341" max="14341" width="23.5546875" style="125" customWidth="1"/>
    <col min="14342" max="14344" width="9.109375" style="125"/>
    <col min="14345" max="14345" width="12" style="125" bestFit="1" customWidth="1"/>
    <col min="14346" max="14346" width="13.33203125" style="125" customWidth="1"/>
    <col min="14347" max="14592" width="9.109375" style="125"/>
    <col min="14593" max="14593" width="6" style="125" customWidth="1"/>
    <col min="14594" max="14594" width="9.6640625" style="125" bestFit="1" customWidth="1"/>
    <col min="14595" max="14595" width="23.33203125" style="125" customWidth="1"/>
    <col min="14596" max="14596" width="12.33203125" style="125" customWidth="1"/>
    <col min="14597" max="14597" width="23.5546875" style="125" customWidth="1"/>
    <col min="14598" max="14600" width="9.109375" style="125"/>
    <col min="14601" max="14601" width="12" style="125" bestFit="1" customWidth="1"/>
    <col min="14602" max="14602" width="13.33203125" style="125" customWidth="1"/>
    <col min="14603" max="14848" width="9.109375" style="125"/>
    <col min="14849" max="14849" width="6" style="125" customWidth="1"/>
    <col min="14850" max="14850" width="9.6640625" style="125" bestFit="1" customWidth="1"/>
    <col min="14851" max="14851" width="23.33203125" style="125" customWidth="1"/>
    <col min="14852" max="14852" width="12.33203125" style="125" customWidth="1"/>
    <col min="14853" max="14853" width="23.5546875" style="125" customWidth="1"/>
    <col min="14854" max="14856" width="9.109375" style="125"/>
    <col min="14857" max="14857" width="12" style="125" bestFit="1" customWidth="1"/>
    <col min="14858" max="14858" width="13.33203125" style="125" customWidth="1"/>
    <col min="14859" max="15104" width="9.109375" style="125"/>
    <col min="15105" max="15105" width="6" style="125" customWidth="1"/>
    <col min="15106" max="15106" width="9.6640625" style="125" bestFit="1" customWidth="1"/>
    <col min="15107" max="15107" width="23.33203125" style="125" customWidth="1"/>
    <col min="15108" max="15108" width="12.33203125" style="125" customWidth="1"/>
    <col min="15109" max="15109" width="23.5546875" style="125" customWidth="1"/>
    <col min="15110" max="15112" width="9.109375" style="125"/>
    <col min="15113" max="15113" width="12" style="125" bestFit="1" customWidth="1"/>
    <col min="15114" max="15114" width="13.33203125" style="125" customWidth="1"/>
    <col min="15115" max="15360" width="9.109375" style="125"/>
    <col min="15361" max="15361" width="6" style="125" customWidth="1"/>
    <col min="15362" max="15362" width="9.6640625" style="125" bestFit="1" customWidth="1"/>
    <col min="15363" max="15363" width="23.33203125" style="125" customWidth="1"/>
    <col min="15364" max="15364" width="12.33203125" style="125" customWidth="1"/>
    <col min="15365" max="15365" width="23.5546875" style="125" customWidth="1"/>
    <col min="15366" max="15368" width="9.109375" style="125"/>
    <col min="15369" max="15369" width="12" style="125" bestFit="1" customWidth="1"/>
    <col min="15370" max="15370" width="13.33203125" style="125" customWidth="1"/>
    <col min="15371" max="15616" width="9.109375" style="125"/>
    <col min="15617" max="15617" width="6" style="125" customWidth="1"/>
    <col min="15618" max="15618" width="9.6640625" style="125" bestFit="1" customWidth="1"/>
    <col min="15619" max="15619" width="23.33203125" style="125" customWidth="1"/>
    <col min="15620" max="15620" width="12.33203125" style="125" customWidth="1"/>
    <col min="15621" max="15621" width="23.5546875" style="125" customWidth="1"/>
    <col min="15622" max="15624" width="9.109375" style="125"/>
    <col min="15625" max="15625" width="12" style="125" bestFit="1" customWidth="1"/>
    <col min="15626" max="15626" width="13.33203125" style="125" customWidth="1"/>
    <col min="15627" max="15872" width="9.109375" style="125"/>
    <col min="15873" max="15873" width="6" style="125" customWidth="1"/>
    <col min="15874" max="15874" width="9.6640625" style="125" bestFit="1" customWidth="1"/>
    <col min="15875" max="15875" width="23.33203125" style="125" customWidth="1"/>
    <col min="15876" max="15876" width="12.33203125" style="125" customWidth="1"/>
    <col min="15877" max="15877" width="23.5546875" style="125" customWidth="1"/>
    <col min="15878" max="15880" width="9.109375" style="125"/>
    <col min="15881" max="15881" width="12" style="125" bestFit="1" customWidth="1"/>
    <col min="15882" max="15882" width="13.33203125" style="125" customWidth="1"/>
    <col min="15883" max="16128" width="9.109375" style="125"/>
    <col min="16129" max="16129" width="6" style="125" customWidth="1"/>
    <col min="16130" max="16130" width="9.6640625" style="125" bestFit="1" customWidth="1"/>
    <col min="16131" max="16131" width="23.33203125" style="125" customWidth="1"/>
    <col min="16132" max="16132" width="12.33203125" style="125" customWidth="1"/>
    <col min="16133" max="16133" width="23.5546875" style="125" customWidth="1"/>
    <col min="16134" max="16136" width="9.109375" style="125"/>
    <col min="16137" max="16137" width="12" style="125" bestFit="1" customWidth="1"/>
    <col min="16138" max="16138" width="13.33203125" style="125" customWidth="1"/>
    <col min="16139" max="16384" width="9.109375" style="125"/>
  </cols>
  <sheetData>
    <row r="3" spans="2:10" s="1" customFormat="1" ht="38.25" customHeight="1" thickBot="1">
      <c r="B3" s="2" t="s">
        <v>273</v>
      </c>
      <c r="C3" s="3"/>
      <c r="D3" s="3"/>
      <c r="E3" s="3"/>
    </row>
    <row r="4" spans="2:10" s="1" customFormat="1" ht="17.25" customHeight="1">
      <c r="B4" s="120"/>
      <c r="C4" s="121"/>
      <c r="D4" s="121"/>
      <c r="E4" s="121"/>
      <c r="H4" s="121"/>
    </row>
    <row r="5" spans="2:10" s="26" customFormat="1" ht="21" customHeight="1">
      <c r="D5" s="27"/>
      <c r="G5" s="1"/>
    </row>
    <row r="6" spans="2:10" s="121" customFormat="1" ht="35.25" customHeight="1">
      <c r="B6" s="122" t="s">
        <v>283</v>
      </c>
      <c r="C6" s="122"/>
    </row>
    <row r="8" spans="2:10" ht="25.5" customHeight="1">
      <c r="B8" s="123" t="s">
        <v>284</v>
      </c>
      <c r="C8" s="124"/>
      <c r="D8" s="124"/>
      <c r="E8" s="124"/>
      <c r="F8" s="124"/>
    </row>
    <row r="9" spans="2:10" ht="18.75" customHeight="1" thickBot="1">
      <c r="B9" s="126" t="s">
        <v>285</v>
      </c>
      <c r="C9" s="126" t="s">
        <v>286</v>
      </c>
      <c r="D9" s="126" t="s">
        <v>59</v>
      </c>
      <c r="E9" s="126" t="s">
        <v>287</v>
      </c>
      <c r="F9" s="126" t="s">
        <v>288</v>
      </c>
      <c r="I9" s="127" t="s">
        <v>287</v>
      </c>
      <c r="J9" s="127" t="s">
        <v>288</v>
      </c>
    </row>
    <row r="10" spans="2:10">
      <c r="B10" s="128">
        <v>1</v>
      </c>
      <c r="C10" s="128">
        <v>891</v>
      </c>
      <c r="D10" s="129" t="s">
        <v>289</v>
      </c>
      <c r="E10" s="128" t="s">
        <v>290</v>
      </c>
      <c r="F10" s="129"/>
      <c r="I10" s="128" t="s">
        <v>290</v>
      </c>
      <c r="J10" s="129" t="s">
        <v>291</v>
      </c>
    </row>
    <row r="11" spans="2:10">
      <c r="B11" s="130">
        <v>2</v>
      </c>
      <c r="C11" s="130">
        <v>874</v>
      </c>
      <c r="D11" s="131" t="s">
        <v>292</v>
      </c>
      <c r="E11" s="130" t="s">
        <v>293</v>
      </c>
      <c r="F11" s="131"/>
      <c r="I11" s="130" t="s">
        <v>293</v>
      </c>
      <c r="J11" s="131" t="s">
        <v>294</v>
      </c>
    </row>
    <row r="12" spans="2:10">
      <c r="B12" s="128">
        <v>3</v>
      </c>
      <c r="C12" s="128">
        <v>819</v>
      </c>
      <c r="D12" s="129" t="s">
        <v>295</v>
      </c>
      <c r="E12" s="128" t="s">
        <v>290</v>
      </c>
      <c r="F12" s="129"/>
      <c r="I12" s="128" t="s">
        <v>296</v>
      </c>
      <c r="J12" s="129" t="s">
        <v>297</v>
      </c>
    </row>
    <row r="13" spans="2:10">
      <c r="B13" s="130">
        <v>4</v>
      </c>
      <c r="C13" s="130">
        <v>807</v>
      </c>
      <c r="D13" s="131" t="s">
        <v>298</v>
      </c>
      <c r="E13" s="130" t="s">
        <v>296</v>
      </c>
      <c r="F13" s="131"/>
      <c r="I13" s="130" t="s">
        <v>299</v>
      </c>
      <c r="J13" s="131" t="s">
        <v>300</v>
      </c>
    </row>
    <row r="14" spans="2:10">
      <c r="B14" s="128">
        <v>5</v>
      </c>
      <c r="C14" s="128">
        <v>807</v>
      </c>
      <c r="D14" s="129" t="s">
        <v>301</v>
      </c>
      <c r="E14" s="128" t="s">
        <v>293</v>
      </c>
      <c r="F14" s="129"/>
      <c r="I14" s="128" t="s">
        <v>302</v>
      </c>
      <c r="J14" s="129" t="s">
        <v>303</v>
      </c>
    </row>
    <row r="15" spans="2:10">
      <c r="B15" s="130">
        <v>5</v>
      </c>
      <c r="C15" s="130">
        <v>791</v>
      </c>
      <c r="D15" s="131" t="s">
        <v>304</v>
      </c>
      <c r="E15" s="130" t="s">
        <v>299</v>
      </c>
      <c r="F15" s="131"/>
      <c r="I15" s="130" t="s">
        <v>305</v>
      </c>
      <c r="J15" s="131" t="s">
        <v>306</v>
      </c>
    </row>
    <row r="16" spans="2:10">
      <c r="B16" s="128">
        <v>7</v>
      </c>
      <c r="C16" s="128">
        <v>787</v>
      </c>
      <c r="D16" s="129" t="s">
        <v>307</v>
      </c>
      <c r="E16" s="128" t="s">
        <v>299</v>
      </c>
      <c r="F16" s="129"/>
      <c r="I16" s="128" t="s">
        <v>308</v>
      </c>
      <c r="J16" s="129" t="s">
        <v>309</v>
      </c>
    </row>
    <row r="17" spans="2:10">
      <c r="B17" s="130">
        <v>8</v>
      </c>
      <c r="C17" s="130">
        <v>767</v>
      </c>
      <c r="D17" s="131" t="s">
        <v>310</v>
      </c>
      <c r="E17" s="130" t="s">
        <v>290</v>
      </c>
      <c r="F17" s="131"/>
      <c r="I17" s="130" t="s">
        <v>311</v>
      </c>
      <c r="J17" s="131" t="s">
        <v>312</v>
      </c>
    </row>
    <row r="18" spans="2:10">
      <c r="B18" s="128">
        <v>9</v>
      </c>
      <c r="C18" s="128">
        <v>766</v>
      </c>
      <c r="D18" s="129" t="s">
        <v>313</v>
      </c>
      <c r="E18" s="128" t="s">
        <v>302</v>
      </c>
      <c r="F18" s="129"/>
      <c r="I18" s="128" t="s">
        <v>314</v>
      </c>
      <c r="J18" s="129" t="s">
        <v>315</v>
      </c>
    </row>
    <row r="19" spans="2:10">
      <c r="B19" s="130">
        <v>10</v>
      </c>
      <c r="C19" s="130">
        <v>762</v>
      </c>
      <c r="D19" s="131" t="s">
        <v>316</v>
      </c>
      <c r="E19" s="130" t="s">
        <v>299</v>
      </c>
      <c r="F19" s="131"/>
    </row>
    <row r="20" spans="2:10">
      <c r="B20" s="128">
        <v>11</v>
      </c>
      <c r="C20" s="128">
        <v>748</v>
      </c>
      <c r="D20" s="129" t="s">
        <v>317</v>
      </c>
      <c r="E20" s="128" t="s">
        <v>293</v>
      </c>
      <c r="F20" s="129"/>
    </row>
    <row r="21" spans="2:10">
      <c r="B21" s="130">
        <v>12</v>
      </c>
      <c r="C21" s="130">
        <v>745</v>
      </c>
      <c r="D21" s="131" t="s">
        <v>318</v>
      </c>
      <c r="E21" s="130" t="s">
        <v>299</v>
      </c>
      <c r="F21" s="131"/>
    </row>
    <row r="22" spans="2:10">
      <c r="B22" s="128">
        <v>13</v>
      </c>
      <c r="C22" s="128">
        <v>738</v>
      </c>
      <c r="D22" s="129" t="s">
        <v>319</v>
      </c>
      <c r="E22" s="128" t="s">
        <v>305</v>
      </c>
      <c r="F22" s="129"/>
    </row>
    <row r="23" spans="2:10">
      <c r="B23" s="130">
        <v>14</v>
      </c>
      <c r="C23" s="130">
        <v>735</v>
      </c>
      <c r="D23" s="131" t="s">
        <v>320</v>
      </c>
      <c r="E23" s="130" t="s">
        <v>305</v>
      </c>
      <c r="F23" s="131"/>
    </row>
    <row r="24" spans="2:10" s="132" customFormat="1">
      <c r="B24" s="128">
        <v>15</v>
      </c>
      <c r="C24" s="128">
        <v>733</v>
      </c>
      <c r="D24" s="129" t="s">
        <v>321</v>
      </c>
      <c r="E24" s="128" t="s">
        <v>308</v>
      </c>
      <c r="F24" s="129"/>
    </row>
    <row r="25" spans="2:10" s="132" customFormat="1">
      <c r="B25" s="130">
        <v>16</v>
      </c>
      <c r="C25" s="130">
        <v>731</v>
      </c>
      <c r="D25" s="131" t="s">
        <v>322</v>
      </c>
      <c r="E25" s="130" t="s">
        <v>305</v>
      </c>
      <c r="F25" s="131"/>
    </row>
    <row r="26" spans="2:10" s="132" customFormat="1">
      <c r="B26" s="128">
        <v>17</v>
      </c>
      <c r="C26" s="128">
        <v>717</v>
      </c>
      <c r="D26" s="129" t="s">
        <v>323</v>
      </c>
      <c r="E26" s="128" t="s">
        <v>290</v>
      </c>
      <c r="F26" s="129"/>
    </row>
    <row r="27" spans="2:10" s="132" customFormat="1">
      <c r="B27" s="130">
        <v>17</v>
      </c>
      <c r="C27" s="130">
        <v>717</v>
      </c>
      <c r="D27" s="131" t="s">
        <v>324</v>
      </c>
      <c r="E27" s="130" t="s">
        <v>311</v>
      </c>
      <c r="F27" s="131"/>
    </row>
    <row r="28" spans="2:10" s="132" customFormat="1">
      <c r="B28" s="128">
        <v>19</v>
      </c>
      <c r="C28" s="128">
        <v>710</v>
      </c>
      <c r="D28" s="129" t="s">
        <v>325</v>
      </c>
      <c r="E28" s="128" t="s">
        <v>311</v>
      </c>
      <c r="F28" s="129"/>
    </row>
    <row r="29" spans="2:10" s="132" customFormat="1">
      <c r="B29" s="130">
        <v>20</v>
      </c>
      <c r="C29" s="130">
        <v>707</v>
      </c>
      <c r="D29" s="131" t="s">
        <v>326</v>
      </c>
      <c r="E29" s="130" t="s">
        <v>314</v>
      </c>
      <c r="F29" s="131"/>
    </row>
    <row r="30" spans="2:10" s="132" customFormat="1">
      <c r="B30" s="128">
        <v>21</v>
      </c>
      <c r="C30" s="128">
        <v>670</v>
      </c>
      <c r="D30" s="129" t="s">
        <v>327</v>
      </c>
      <c r="E30" s="128" t="s">
        <v>296</v>
      </c>
      <c r="F30" s="129"/>
    </row>
    <row r="31" spans="2:10" s="132" customFormat="1">
      <c r="B31" s="130">
        <v>22</v>
      </c>
      <c r="C31" s="130">
        <v>657</v>
      </c>
      <c r="D31" s="131" t="s">
        <v>328</v>
      </c>
      <c r="E31" s="130" t="s">
        <v>290</v>
      </c>
      <c r="F31" s="131"/>
    </row>
    <row r="32" spans="2:10" s="132" customFormat="1">
      <c r="B32" s="128">
        <v>23</v>
      </c>
      <c r="C32" s="128">
        <v>648</v>
      </c>
      <c r="D32" s="129" t="s">
        <v>329</v>
      </c>
      <c r="E32" s="128" t="s">
        <v>308</v>
      </c>
      <c r="F32" s="129"/>
    </row>
    <row r="33" spans="2:6" s="132" customFormat="1">
      <c r="B33" s="130">
        <v>24</v>
      </c>
      <c r="C33" s="130">
        <v>647</v>
      </c>
      <c r="D33" s="131" t="s">
        <v>330</v>
      </c>
      <c r="E33" s="130" t="s">
        <v>305</v>
      </c>
      <c r="F33" s="131"/>
    </row>
    <row r="34" spans="2:6" s="132" customFormat="1">
      <c r="B34" s="128">
        <v>25</v>
      </c>
      <c r="C34" s="128">
        <v>647</v>
      </c>
      <c r="D34" s="129" t="s">
        <v>331</v>
      </c>
      <c r="E34" s="128" t="s">
        <v>293</v>
      </c>
      <c r="F34" s="129"/>
    </row>
    <row r="35" spans="2:6" s="132" customFormat="1">
      <c r="B35" s="130">
        <v>26</v>
      </c>
      <c r="C35" s="130">
        <v>646</v>
      </c>
      <c r="D35" s="131" t="s">
        <v>332</v>
      </c>
      <c r="E35" s="130" t="s">
        <v>302</v>
      </c>
      <c r="F35" s="131"/>
    </row>
    <row r="36" spans="2:6" s="132" customFormat="1">
      <c r="B36" s="128">
        <v>27</v>
      </c>
      <c r="C36" s="128">
        <v>644</v>
      </c>
      <c r="D36" s="129" t="s">
        <v>333</v>
      </c>
      <c r="E36" s="128" t="s">
        <v>308</v>
      </c>
      <c r="F36" s="129"/>
    </row>
    <row r="37" spans="2:6" s="132" customFormat="1">
      <c r="B37" s="130">
        <v>28</v>
      </c>
      <c r="C37" s="130">
        <v>642</v>
      </c>
      <c r="D37" s="131" t="s">
        <v>334</v>
      </c>
      <c r="E37" s="130" t="s">
        <v>308</v>
      </c>
      <c r="F37" s="131"/>
    </row>
    <row r="38" spans="2:6" s="132" customFormat="1">
      <c r="B38" s="128">
        <v>29</v>
      </c>
      <c r="C38" s="128">
        <v>640</v>
      </c>
      <c r="D38" s="129" t="s">
        <v>335</v>
      </c>
      <c r="E38" s="128" t="s">
        <v>296</v>
      </c>
      <c r="F38" s="129"/>
    </row>
    <row r="39" spans="2:6" s="132" customFormat="1">
      <c r="B39" s="130">
        <v>30</v>
      </c>
      <c r="C39" s="130">
        <v>633</v>
      </c>
      <c r="D39" s="131" t="s">
        <v>336</v>
      </c>
      <c r="E39" s="130" t="s">
        <v>299</v>
      </c>
      <c r="F39" s="131"/>
    </row>
    <row r="40" spans="2:6" s="132" customFormat="1">
      <c r="B40" s="128">
        <v>31</v>
      </c>
      <c r="C40" s="128">
        <v>627</v>
      </c>
      <c r="D40" s="129" t="s">
        <v>337</v>
      </c>
      <c r="E40" s="128" t="s">
        <v>308</v>
      </c>
      <c r="F40" s="129"/>
    </row>
    <row r="41" spans="2:6" s="132" customFormat="1">
      <c r="B41" s="130">
        <v>32</v>
      </c>
      <c r="C41" s="130">
        <v>626</v>
      </c>
      <c r="D41" s="131" t="s">
        <v>338</v>
      </c>
      <c r="E41" s="130" t="s">
        <v>305</v>
      </c>
      <c r="F41" s="131"/>
    </row>
    <row r="42" spans="2:6" s="132" customFormat="1">
      <c r="B42" s="128">
        <v>33</v>
      </c>
      <c r="C42" s="128">
        <v>617</v>
      </c>
      <c r="D42" s="129" t="s">
        <v>339</v>
      </c>
      <c r="E42" s="128" t="s">
        <v>308</v>
      </c>
      <c r="F42" s="129"/>
    </row>
    <row r="43" spans="2:6" s="132" customFormat="1">
      <c r="B43" s="130">
        <v>34</v>
      </c>
      <c r="C43" s="130">
        <v>611</v>
      </c>
      <c r="D43" s="131" t="s">
        <v>340</v>
      </c>
      <c r="E43" s="130" t="s">
        <v>308</v>
      </c>
      <c r="F43" s="131"/>
    </row>
    <row r="44" spans="2:6" s="132" customFormat="1">
      <c r="B44" s="128">
        <v>35</v>
      </c>
      <c r="C44" s="128">
        <v>603</v>
      </c>
      <c r="D44" s="129" t="s">
        <v>341</v>
      </c>
      <c r="E44" s="128" t="s">
        <v>302</v>
      </c>
      <c r="F44" s="129"/>
    </row>
    <row r="45" spans="2:6" s="132" customFormat="1">
      <c r="B45" s="130">
        <v>36</v>
      </c>
      <c r="C45" s="130">
        <v>600</v>
      </c>
      <c r="D45" s="131" t="s">
        <v>342</v>
      </c>
      <c r="E45" s="130" t="s">
        <v>311</v>
      </c>
      <c r="F45" s="131"/>
    </row>
    <row r="46" spans="2:6" s="132" customFormat="1">
      <c r="B46" s="128">
        <v>37</v>
      </c>
      <c r="C46" s="128">
        <v>593</v>
      </c>
      <c r="D46" s="129" t="s">
        <v>343</v>
      </c>
      <c r="E46" s="128" t="s">
        <v>290</v>
      </c>
      <c r="F46" s="129"/>
    </row>
    <row r="47" spans="2:6" s="132" customFormat="1">
      <c r="B47" s="130">
        <v>38</v>
      </c>
      <c r="C47" s="130">
        <v>586</v>
      </c>
      <c r="D47" s="131" t="s">
        <v>344</v>
      </c>
      <c r="E47" s="130" t="s">
        <v>311</v>
      </c>
      <c r="F47" s="131"/>
    </row>
    <row r="48" spans="2:6" s="132" customFormat="1">
      <c r="B48" s="128">
        <v>39</v>
      </c>
      <c r="C48" s="128">
        <v>553</v>
      </c>
      <c r="D48" s="129" t="s">
        <v>345</v>
      </c>
      <c r="E48" s="128" t="s">
        <v>305</v>
      </c>
      <c r="F48" s="129"/>
    </row>
    <row r="49" spans="2:6" s="132" customFormat="1">
      <c r="B49" s="130">
        <v>40</v>
      </c>
      <c r="C49" s="130">
        <v>550</v>
      </c>
      <c r="D49" s="131" t="s">
        <v>346</v>
      </c>
      <c r="E49" s="130" t="s">
        <v>299</v>
      </c>
      <c r="F49" s="131"/>
    </row>
    <row r="50" spans="2:6" s="132" customFormat="1">
      <c r="B50" s="128">
        <v>41</v>
      </c>
      <c r="C50" s="128">
        <v>530</v>
      </c>
      <c r="D50" s="129" t="s">
        <v>347</v>
      </c>
      <c r="E50" s="128" t="s">
        <v>302</v>
      </c>
      <c r="F50" s="129"/>
    </row>
    <row r="51" spans="2:6" s="132" customFormat="1">
      <c r="B51" s="130">
        <v>42</v>
      </c>
      <c r="C51" s="130">
        <v>529</v>
      </c>
      <c r="D51" s="131" t="s">
        <v>348</v>
      </c>
      <c r="E51" s="130" t="s">
        <v>305</v>
      </c>
      <c r="F51" s="131"/>
    </row>
    <row r="52" spans="2:6" s="132" customFormat="1">
      <c r="B52" s="128">
        <v>43</v>
      </c>
      <c r="C52" s="128">
        <v>525</v>
      </c>
      <c r="D52" s="129" t="s">
        <v>349</v>
      </c>
      <c r="E52" s="128" t="s">
        <v>311</v>
      </c>
      <c r="F52" s="129"/>
    </row>
    <row r="53" spans="2:6" s="132" customFormat="1">
      <c r="B53" s="130">
        <v>44</v>
      </c>
      <c r="C53" s="130">
        <v>522</v>
      </c>
      <c r="D53" s="131" t="s">
        <v>350</v>
      </c>
      <c r="E53" s="130" t="s">
        <v>296</v>
      </c>
      <c r="F53" s="131"/>
    </row>
    <row r="54" spans="2:6" s="132" customFormat="1">
      <c r="B54" s="128">
        <v>44</v>
      </c>
      <c r="C54" s="128">
        <v>522</v>
      </c>
      <c r="D54" s="129" t="s">
        <v>351</v>
      </c>
      <c r="E54" s="128" t="s">
        <v>314</v>
      </c>
      <c r="F54" s="129"/>
    </row>
    <row r="55" spans="2:6" s="132" customFormat="1">
      <c r="B55" s="130">
        <v>46</v>
      </c>
      <c r="C55" s="130">
        <v>511</v>
      </c>
      <c r="D55" s="131" t="s">
        <v>352</v>
      </c>
      <c r="E55" s="130" t="s">
        <v>305</v>
      </c>
      <c r="F55" s="131"/>
    </row>
    <row r="56" spans="2:6" s="132" customFormat="1">
      <c r="B56" s="128">
        <v>47</v>
      </c>
      <c r="C56" s="128">
        <v>505</v>
      </c>
      <c r="D56" s="129" t="s">
        <v>353</v>
      </c>
      <c r="E56" s="128" t="s">
        <v>314</v>
      </c>
      <c r="F56" s="129"/>
    </row>
    <row r="57" spans="2:6" s="132" customFormat="1">
      <c r="B57" s="130">
        <v>48</v>
      </c>
      <c r="C57" s="130">
        <v>496</v>
      </c>
      <c r="D57" s="131" t="s">
        <v>354</v>
      </c>
      <c r="E57" s="130" t="s">
        <v>296</v>
      </c>
      <c r="F57" s="131"/>
    </row>
    <row r="58" spans="2:6" s="132" customFormat="1">
      <c r="B58" s="128">
        <v>49</v>
      </c>
      <c r="C58" s="128">
        <v>490</v>
      </c>
      <c r="D58" s="129" t="s">
        <v>355</v>
      </c>
      <c r="E58" s="128" t="s">
        <v>308</v>
      </c>
      <c r="F58" s="129"/>
    </row>
    <row r="59" spans="2:6" s="132" customFormat="1">
      <c r="B59" s="130">
        <v>50</v>
      </c>
      <c r="C59" s="130">
        <v>470</v>
      </c>
      <c r="D59" s="131" t="s">
        <v>356</v>
      </c>
      <c r="E59" s="130" t="s">
        <v>314</v>
      </c>
      <c r="F59" s="131"/>
    </row>
    <row r="60" spans="2:6" s="132" customFormat="1">
      <c r="B60" s="128">
        <v>51</v>
      </c>
      <c r="C60" s="128">
        <v>464</v>
      </c>
      <c r="D60" s="129" t="s">
        <v>357</v>
      </c>
      <c r="E60" s="128" t="s">
        <v>302</v>
      </c>
      <c r="F60" s="129"/>
    </row>
    <row r="61" spans="2:6" s="132" customFormat="1">
      <c r="B61" s="130">
        <v>51</v>
      </c>
      <c r="C61" s="130">
        <v>464</v>
      </c>
      <c r="D61" s="131" t="s">
        <v>358</v>
      </c>
      <c r="E61" s="130" t="s">
        <v>311</v>
      </c>
      <c r="F61" s="131"/>
    </row>
    <row r="62" spans="2:6" s="132" customFormat="1">
      <c r="B62" s="128">
        <v>53</v>
      </c>
      <c r="C62" s="128">
        <v>457</v>
      </c>
      <c r="D62" s="129" t="s">
        <v>359</v>
      </c>
      <c r="E62" s="128" t="s">
        <v>293</v>
      </c>
      <c r="F62" s="129"/>
    </row>
    <row r="63" spans="2:6" s="132" customFormat="1">
      <c r="B63" s="130">
        <v>54</v>
      </c>
      <c r="C63" s="130">
        <v>456</v>
      </c>
      <c r="D63" s="131" t="s">
        <v>360</v>
      </c>
      <c r="E63" s="130" t="s">
        <v>311</v>
      </c>
      <c r="F63" s="131"/>
    </row>
    <row r="64" spans="2:6" s="132" customFormat="1">
      <c r="B64" s="128">
        <v>55</v>
      </c>
      <c r="C64" s="128">
        <v>455</v>
      </c>
      <c r="D64" s="129" t="s">
        <v>361</v>
      </c>
      <c r="E64" s="128" t="s">
        <v>311</v>
      </c>
      <c r="F64" s="129"/>
    </row>
    <row r="65" spans="2:6" s="132" customFormat="1">
      <c r="B65" s="130">
        <v>56</v>
      </c>
      <c r="C65" s="130">
        <v>453</v>
      </c>
      <c r="D65" s="131" t="s">
        <v>362</v>
      </c>
      <c r="E65" s="130" t="s">
        <v>302</v>
      </c>
      <c r="F65" s="131"/>
    </row>
    <row r="66" spans="2:6" s="132" customFormat="1">
      <c r="B66" s="128">
        <v>57</v>
      </c>
      <c r="C66" s="128">
        <v>449</v>
      </c>
      <c r="D66" s="129" t="s">
        <v>363</v>
      </c>
      <c r="E66" s="128" t="s">
        <v>290</v>
      </c>
      <c r="F66" s="129"/>
    </row>
    <row r="67" spans="2:6" s="132" customFormat="1">
      <c r="B67" s="130">
        <v>58</v>
      </c>
      <c r="C67" s="130">
        <v>446</v>
      </c>
      <c r="D67" s="131" t="s">
        <v>364</v>
      </c>
      <c r="E67" s="130" t="s">
        <v>290</v>
      </c>
      <c r="F67" s="131"/>
    </row>
    <row r="68" spans="2:6" s="132" customFormat="1">
      <c r="B68" s="128">
        <v>59</v>
      </c>
      <c r="C68" s="128">
        <v>442</v>
      </c>
      <c r="D68" s="129" t="s">
        <v>365</v>
      </c>
      <c r="E68" s="128" t="s">
        <v>290</v>
      </c>
      <c r="F68" s="129"/>
    </row>
    <row r="69" spans="2:6" s="132" customFormat="1">
      <c r="B69" s="130">
        <v>60</v>
      </c>
      <c r="C69" s="130">
        <v>439</v>
      </c>
      <c r="D69" s="131" t="s">
        <v>366</v>
      </c>
      <c r="E69" s="130" t="s">
        <v>314</v>
      </c>
      <c r="F69" s="131"/>
    </row>
    <row r="70" spans="2:6" s="132" customFormat="1">
      <c r="B70" s="128">
        <v>60</v>
      </c>
      <c r="C70" s="128">
        <v>424</v>
      </c>
      <c r="D70" s="129" t="s">
        <v>367</v>
      </c>
      <c r="E70" s="128" t="s">
        <v>311</v>
      </c>
      <c r="F70" s="129"/>
    </row>
    <row r="71" spans="2:6" s="132" customFormat="1">
      <c r="B71" s="130">
        <v>62</v>
      </c>
      <c r="C71" s="130">
        <v>408</v>
      </c>
      <c r="D71" s="131" t="s">
        <v>368</v>
      </c>
      <c r="E71" s="130" t="s">
        <v>293</v>
      </c>
      <c r="F71" s="131"/>
    </row>
    <row r="72" spans="2:6" s="132" customFormat="1">
      <c r="B72" s="128">
        <v>63</v>
      </c>
      <c r="C72" s="128">
        <v>403</v>
      </c>
      <c r="D72" s="129" t="s">
        <v>369</v>
      </c>
      <c r="E72" s="128" t="s">
        <v>311</v>
      </c>
      <c r="F72" s="129"/>
    </row>
    <row r="73" spans="2:6" s="132" customFormat="1">
      <c r="B73" s="130">
        <v>64</v>
      </c>
      <c r="C73" s="130">
        <v>400</v>
      </c>
      <c r="D73" s="131" t="s">
        <v>370</v>
      </c>
      <c r="E73" s="130" t="s">
        <v>314</v>
      </c>
      <c r="F73" s="131"/>
    </row>
    <row r="74" spans="2:6" s="132" customFormat="1">
      <c r="B74" s="128">
        <v>65</v>
      </c>
      <c r="C74" s="128">
        <v>387</v>
      </c>
      <c r="D74" s="129" t="s">
        <v>371</v>
      </c>
      <c r="E74" s="128" t="s">
        <v>305</v>
      </c>
      <c r="F74" s="129"/>
    </row>
    <row r="75" spans="2:6" s="132" customFormat="1">
      <c r="B75" s="130">
        <v>66</v>
      </c>
      <c r="C75" s="130">
        <v>387</v>
      </c>
      <c r="D75" s="131" t="s">
        <v>372</v>
      </c>
      <c r="E75" s="130" t="s">
        <v>296</v>
      </c>
      <c r="F75" s="131"/>
    </row>
    <row r="76" spans="2:6" s="132" customFormat="1">
      <c r="B76" s="128">
        <v>67</v>
      </c>
      <c r="C76" s="128">
        <v>382</v>
      </c>
      <c r="D76" s="129" t="s">
        <v>373</v>
      </c>
      <c r="E76" s="128" t="s">
        <v>302</v>
      </c>
      <c r="F76" s="129"/>
    </row>
    <row r="77" spans="2:6" s="132" customFormat="1">
      <c r="B77" s="130">
        <v>68</v>
      </c>
      <c r="C77" s="130">
        <v>379</v>
      </c>
      <c r="D77" s="131" t="s">
        <v>374</v>
      </c>
      <c r="E77" s="130" t="s">
        <v>293</v>
      </c>
      <c r="F77" s="131"/>
    </row>
    <row r="78" spans="2:6" s="132" customFormat="1">
      <c r="B78" s="128">
        <v>69</v>
      </c>
      <c r="C78" s="128">
        <v>377</v>
      </c>
      <c r="D78" s="129" t="s">
        <v>375</v>
      </c>
      <c r="E78" s="128" t="s">
        <v>296</v>
      </c>
      <c r="F78" s="129"/>
    </row>
    <row r="79" spans="2:6" s="132" customFormat="1">
      <c r="B79" s="130">
        <v>70</v>
      </c>
      <c r="C79" s="130">
        <v>371</v>
      </c>
      <c r="D79" s="131" t="s">
        <v>376</v>
      </c>
      <c r="E79" s="130" t="s">
        <v>296</v>
      </c>
      <c r="F79" s="131"/>
    </row>
    <row r="80" spans="2:6" s="132" customFormat="1">
      <c r="B80" s="128">
        <v>71</v>
      </c>
      <c r="C80" s="128">
        <v>366</v>
      </c>
      <c r="D80" s="129" t="s">
        <v>377</v>
      </c>
      <c r="E80" s="128" t="s">
        <v>293</v>
      </c>
      <c r="F80" s="129"/>
    </row>
    <row r="81" spans="2:6" s="132" customFormat="1">
      <c r="B81" s="130">
        <v>72</v>
      </c>
      <c r="C81" s="130">
        <v>362</v>
      </c>
      <c r="D81" s="131" t="s">
        <v>378</v>
      </c>
      <c r="E81" s="130" t="s">
        <v>296</v>
      </c>
      <c r="F81" s="131"/>
    </row>
    <row r="82" spans="2:6" s="132" customFormat="1">
      <c r="B82" s="128">
        <v>73</v>
      </c>
      <c r="C82" s="128">
        <v>359</v>
      </c>
      <c r="D82" s="129" t="s">
        <v>379</v>
      </c>
      <c r="E82" s="128" t="s">
        <v>311</v>
      </c>
      <c r="F82" s="129"/>
    </row>
    <row r="83" spans="2:6" s="132" customFormat="1">
      <c r="B83" s="130">
        <v>74</v>
      </c>
      <c r="C83" s="130">
        <v>358</v>
      </c>
      <c r="D83" s="131" t="s">
        <v>380</v>
      </c>
      <c r="E83" s="130" t="s">
        <v>308</v>
      </c>
      <c r="F83" s="131"/>
    </row>
    <row r="84" spans="2:6" s="132" customFormat="1">
      <c r="B84" s="128">
        <v>75</v>
      </c>
      <c r="C84" s="128">
        <v>355</v>
      </c>
      <c r="D84" s="129" t="s">
        <v>381</v>
      </c>
      <c r="E84" s="128" t="s">
        <v>296</v>
      </c>
      <c r="F84" s="129"/>
    </row>
    <row r="85" spans="2:6" s="132" customFormat="1">
      <c r="B85" s="130">
        <v>76</v>
      </c>
      <c r="C85" s="130">
        <v>352</v>
      </c>
      <c r="D85" s="131" t="s">
        <v>382</v>
      </c>
      <c r="E85" s="130" t="s">
        <v>302</v>
      </c>
      <c r="F85" s="131"/>
    </row>
    <row r="86" spans="2:6" s="132" customFormat="1">
      <c r="B86" s="128">
        <v>77</v>
      </c>
      <c r="C86" s="128">
        <v>350</v>
      </c>
      <c r="D86" s="129" t="s">
        <v>383</v>
      </c>
      <c r="E86" s="128" t="s">
        <v>314</v>
      </c>
      <c r="F86" s="129"/>
    </row>
    <row r="87" spans="2:6" s="132" customFormat="1">
      <c r="B87" s="130">
        <v>78</v>
      </c>
      <c r="C87" s="130">
        <v>346</v>
      </c>
      <c r="D87" s="131" t="s">
        <v>384</v>
      </c>
      <c r="E87" s="130" t="s">
        <v>311</v>
      </c>
      <c r="F87" s="131"/>
    </row>
    <row r="88" spans="2:6" s="132" customFormat="1">
      <c r="B88" s="128">
        <v>79</v>
      </c>
      <c r="C88" s="128">
        <v>341</v>
      </c>
      <c r="D88" s="129" t="s">
        <v>385</v>
      </c>
      <c r="E88" s="128" t="s">
        <v>293</v>
      </c>
      <c r="F88" s="129"/>
    </row>
    <row r="89" spans="2:6" s="132" customFormat="1">
      <c r="B89" s="130">
        <v>80</v>
      </c>
      <c r="C89" s="130">
        <v>335</v>
      </c>
      <c r="D89" s="131" t="s">
        <v>386</v>
      </c>
      <c r="E89" s="130" t="s">
        <v>308</v>
      </c>
      <c r="F89" s="131"/>
    </row>
    <row r="90" spans="2:6" s="132" customFormat="1">
      <c r="B90" s="128">
        <v>81</v>
      </c>
      <c r="C90" s="128">
        <v>334</v>
      </c>
      <c r="D90" s="129" t="s">
        <v>387</v>
      </c>
      <c r="E90" s="128" t="s">
        <v>299</v>
      </c>
      <c r="F90" s="129"/>
    </row>
    <row r="91" spans="2:6" s="132" customFormat="1">
      <c r="B91" s="130">
        <v>82</v>
      </c>
      <c r="C91" s="130">
        <v>330</v>
      </c>
      <c r="D91" s="131" t="s">
        <v>388</v>
      </c>
      <c r="E91" s="130" t="s">
        <v>311</v>
      </c>
      <c r="F91" s="131"/>
    </row>
    <row r="92" spans="2:6" s="132" customFormat="1">
      <c r="B92" s="128">
        <v>82</v>
      </c>
      <c r="C92" s="128">
        <v>325</v>
      </c>
      <c r="D92" s="129" t="s">
        <v>389</v>
      </c>
      <c r="E92" s="128" t="s">
        <v>296</v>
      </c>
      <c r="F92" s="129"/>
    </row>
    <row r="93" spans="2:6" s="132" customFormat="1">
      <c r="B93" s="130">
        <v>84</v>
      </c>
      <c r="C93" s="130">
        <v>325</v>
      </c>
      <c r="D93" s="131" t="s">
        <v>390</v>
      </c>
      <c r="E93" s="130" t="s">
        <v>308</v>
      </c>
      <c r="F93" s="131"/>
    </row>
    <row r="94" spans="2:6" s="132" customFormat="1">
      <c r="B94" s="128">
        <v>85</v>
      </c>
      <c r="C94" s="128">
        <v>319</v>
      </c>
      <c r="D94" s="129" t="s">
        <v>391</v>
      </c>
      <c r="E94" s="128" t="s">
        <v>302</v>
      </c>
      <c r="F94" s="129"/>
    </row>
    <row r="95" spans="2:6" s="132" customFormat="1">
      <c r="B95" s="130">
        <v>86</v>
      </c>
      <c r="C95" s="130">
        <v>317</v>
      </c>
      <c r="D95" s="131" t="s">
        <v>392</v>
      </c>
      <c r="E95" s="130" t="s">
        <v>305</v>
      </c>
      <c r="F95" s="131"/>
    </row>
    <row r="96" spans="2:6" s="132" customFormat="1">
      <c r="B96" s="128">
        <v>87</v>
      </c>
      <c r="C96" s="128">
        <v>304</v>
      </c>
      <c r="D96" s="129" t="s">
        <v>393</v>
      </c>
      <c r="E96" s="128" t="s">
        <v>311</v>
      </c>
      <c r="F96" s="129"/>
    </row>
    <row r="97" spans="2:6" s="132" customFormat="1">
      <c r="B97" s="130">
        <v>88</v>
      </c>
      <c r="C97" s="130">
        <v>302</v>
      </c>
      <c r="D97" s="131" t="s">
        <v>394</v>
      </c>
      <c r="E97" s="130" t="s">
        <v>296</v>
      </c>
      <c r="F97" s="131"/>
    </row>
    <row r="98" spans="2:6" s="132" customFormat="1">
      <c r="B98" s="128">
        <v>89</v>
      </c>
      <c r="C98" s="128">
        <v>301</v>
      </c>
      <c r="D98" s="129" t="s">
        <v>395</v>
      </c>
      <c r="E98" s="128" t="s">
        <v>290</v>
      </c>
      <c r="F98" s="129"/>
    </row>
    <row r="99" spans="2:6" s="132" customFormat="1">
      <c r="B99" s="130">
        <v>90</v>
      </c>
      <c r="C99" s="130">
        <v>288</v>
      </c>
      <c r="D99" s="131" t="s">
        <v>396</v>
      </c>
      <c r="E99" s="130" t="s">
        <v>290</v>
      </c>
      <c r="F99" s="131"/>
    </row>
    <row r="100" spans="2:6" s="132" customFormat="1">
      <c r="B100" s="128">
        <v>90</v>
      </c>
      <c r="C100" s="128">
        <v>286</v>
      </c>
      <c r="D100" s="129" t="s">
        <v>397</v>
      </c>
      <c r="E100" s="128" t="s">
        <v>305</v>
      </c>
      <c r="F100" s="129"/>
    </row>
    <row r="101" spans="2:6" s="132" customFormat="1">
      <c r="B101" s="130">
        <v>92</v>
      </c>
      <c r="C101" s="130">
        <v>285</v>
      </c>
      <c r="D101" s="131" t="s">
        <v>398</v>
      </c>
      <c r="E101" s="130" t="s">
        <v>314</v>
      </c>
      <c r="F101" s="131"/>
    </row>
    <row r="102" spans="2:6" s="132" customFormat="1">
      <c r="B102" s="128">
        <v>93</v>
      </c>
      <c r="C102" s="128">
        <v>285</v>
      </c>
      <c r="D102" s="129" t="s">
        <v>399</v>
      </c>
      <c r="E102" s="128" t="s">
        <v>299</v>
      </c>
      <c r="F102" s="129"/>
    </row>
    <row r="103" spans="2:6" s="132" customFormat="1">
      <c r="B103" s="130">
        <v>94</v>
      </c>
      <c r="C103" s="130">
        <v>273</v>
      </c>
      <c r="D103" s="131" t="s">
        <v>400</v>
      </c>
      <c r="E103" s="130" t="s">
        <v>314</v>
      </c>
      <c r="F103" s="131"/>
    </row>
    <row r="104" spans="2:6" s="132" customFormat="1">
      <c r="B104" s="128">
        <v>95</v>
      </c>
      <c r="C104" s="128">
        <v>260</v>
      </c>
      <c r="D104" s="129" t="s">
        <v>401</v>
      </c>
      <c r="E104" s="128" t="s">
        <v>302</v>
      </c>
      <c r="F104" s="129"/>
    </row>
    <row r="105" spans="2:6" s="132" customFormat="1">
      <c r="B105" s="130">
        <v>96</v>
      </c>
      <c r="C105" s="130">
        <v>258</v>
      </c>
      <c r="D105" s="131" t="s">
        <v>402</v>
      </c>
      <c r="E105" s="130" t="s">
        <v>305</v>
      </c>
      <c r="F105" s="131"/>
    </row>
    <row r="106" spans="2:6" s="132" customFormat="1">
      <c r="B106" s="128">
        <v>97</v>
      </c>
      <c r="C106" s="128">
        <v>256</v>
      </c>
      <c r="D106" s="129" t="s">
        <v>403</v>
      </c>
      <c r="E106" s="128" t="s">
        <v>302</v>
      </c>
      <c r="F106" s="129"/>
    </row>
    <row r="107" spans="2:6" s="132" customFormat="1">
      <c r="B107" s="130">
        <v>97</v>
      </c>
      <c r="C107" s="130">
        <v>253</v>
      </c>
      <c r="D107" s="131" t="s">
        <v>404</v>
      </c>
      <c r="E107" s="130" t="s">
        <v>296</v>
      </c>
      <c r="F107" s="131"/>
    </row>
    <row r="108" spans="2:6" s="132" customFormat="1">
      <c r="B108" s="128">
        <v>99</v>
      </c>
      <c r="C108" s="128">
        <v>253</v>
      </c>
      <c r="D108" s="129" t="s">
        <v>405</v>
      </c>
      <c r="E108" s="128" t="s">
        <v>299</v>
      </c>
      <c r="F108" s="129"/>
    </row>
    <row r="109" spans="2:6" s="132" customFormat="1">
      <c r="B109" s="130">
        <v>100</v>
      </c>
      <c r="C109" s="130">
        <v>235</v>
      </c>
      <c r="D109" s="131" t="s">
        <v>406</v>
      </c>
      <c r="E109" s="130" t="s">
        <v>314</v>
      </c>
      <c r="F109" s="13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95"/>
  <dimension ref="B3:M35"/>
  <sheetViews>
    <sheetView showGridLines="0" workbookViewId="0"/>
  </sheetViews>
  <sheetFormatPr defaultRowHeight="13.8"/>
  <cols>
    <col min="1" max="1" width="3.88671875" style="133" customWidth="1"/>
    <col min="2" max="4" width="15" style="133" customWidth="1"/>
    <col min="5" max="5" width="6.5546875" style="133" bestFit="1" customWidth="1"/>
    <col min="6" max="6" width="8.6640625" style="133" customWidth="1"/>
    <col min="7" max="7" width="11" style="133" bestFit="1" customWidth="1"/>
    <col min="8" max="13" width="14.109375" style="133" customWidth="1"/>
    <col min="14" max="256" width="9.109375" style="133"/>
    <col min="257" max="257" width="12.33203125" style="133" bestFit="1" customWidth="1"/>
    <col min="258" max="259" width="11.6640625" style="133" bestFit="1" customWidth="1"/>
    <col min="260" max="260" width="6.5546875" style="133" bestFit="1" customWidth="1"/>
    <col min="261" max="261" width="8.6640625" style="133" bestFit="1" customWidth="1"/>
    <col min="262" max="262" width="8.6640625" style="133" customWidth="1"/>
    <col min="263" max="263" width="11" style="133" bestFit="1" customWidth="1"/>
    <col min="264" max="264" width="9.109375" style="133"/>
    <col min="265" max="265" width="12.33203125" style="133" bestFit="1" customWidth="1"/>
    <col min="266" max="266" width="11.6640625" style="133" bestFit="1" customWidth="1"/>
    <col min="267" max="267" width="6.5546875" style="133" bestFit="1" customWidth="1"/>
    <col min="268" max="268" width="8.6640625" style="133" bestFit="1" customWidth="1"/>
    <col min="269" max="269" width="11" style="133" bestFit="1" customWidth="1"/>
    <col min="270" max="512" width="9.109375" style="133"/>
    <col min="513" max="513" width="12.33203125" style="133" bestFit="1" customWidth="1"/>
    <col min="514" max="515" width="11.6640625" style="133" bestFit="1" customWidth="1"/>
    <col min="516" max="516" width="6.5546875" style="133" bestFit="1" customWidth="1"/>
    <col min="517" max="517" width="8.6640625" style="133" bestFit="1" customWidth="1"/>
    <col min="518" max="518" width="8.6640625" style="133" customWidth="1"/>
    <col min="519" max="519" width="11" style="133" bestFit="1" customWidth="1"/>
    <col min="520" max="520" width="9.109375" style="133"/>
    <col min="521" max="521" width="12.33203125" style="133" bestFit="1" customWidth="1"/>
    <col min="522" max="522" width="11.6640625" style="133" bestFit="1" customWidth="1"/>
    <col min="523" max="523" width="6.5546875" style="133" bestFit="1" customWidth="1"/>
    <col min="524" max="524" width="8.6640625" style="133" bestFit="1" customWidth="1"/>
    <col min="525" max="525" width="11" style="133" bestFit="1" customWidth="1"/>
    <col min="526" max="768" width="9.109375" style="133"/>
    <col min="769" max="769" width="12.33203125" style="133" bestFit="1" customWidth="1"/>
    <col min="770" max="771" width="11.6640625" style="133" bestFit="1" customWidth="1"/>
    <col min="772" max="772" width="6.5546875" style="133" bestFit="1" customWidth="1"/>
    <col min="773" max="773" width="8.6640625" style="133" bestFit="1" customWidth="1"/>
    <col min="774" max="774" width="8.6640625" style="133" customWidth="1"/>
    <col min="775" max="775" width="11" style="133" bestFit="1" customWidth="1"/>
    <col min="776" max="776" width="9.109375" style="133"/>
    <col min="777" max="777" width="12.33203125" style="133" bestFit="1" customWidth="1"/>
    <col min="778" max="778" width="11.6640625" style="133" bestFit="1" customWidth="1"/>
    <col min="779" max="779" width="6.5546875" style="133" bestFit="1" customWidth="1"/>
    <col min="780" max="780" width="8.6640625" style="133" bestFit="1" customWidth="1"/>
    <col min="781" max="781" width="11" style="133" bestFit="1" customWidth="1"/>
    <col min="782" max="1024" width="9.109375" style="133"/>
    <col min="1025" max="1025" width="12.33203125" style="133" bestFit="1" customWidth="1"/>
    <col min="1026" max="1027" width="11.6640625" style="133" bestFit="1" customWidth="1"/>
    <col min="1028" max="1028" width="6.5546875" style="133" bestFit="1" customWidth="1"/>
    <col min="1029" max="1029" width="8.6640625" style="133" bestFit="1" customWidth="1"/>
    <col min="1030" max="1030" width="8.6640625" style="133" customWidth="1"/>
    <col min="1031" max="1031" width="11" style="133" bestFit="1" customWidth="1"/>
    <col min="1032" max="1032" width="9.109375" style="133"/>
    <col min="1033" max="1033" width="12.33203125" style="133" bestFit="1" customWidth="1"/>
    <col min="1034" max="1034" width="11.6640625" style="133" bestFit="1" customWidth="1"/>
    <col min="1035" max="1035" width="6.5546875" style="133" bestFit="1" customWidth="1"/>
    <col min="1036" max="1036" width="8.6640625" style="133" bestFit="1" customWidth="1"/>
    <col min="1037" max="1037" width="11" style="133" bestFit="1" customWidth="1"/>
    <col min="1038" max="1280" width="9.109375" style="133"/>
    <col min="1281" max="1281" width="12.33203125" style="133" bestFit="1" customWidth="1"/>
    <col min="1282" max="1283" width="11.6640625" style="133" bestFit="1" customWidth="1"/>
    <col min="1284" max="1284" width="6.5546875" style="133" bestFit="1" customWidth="1"/>
    <col min="1285" max="1285" width="8.6640625" style="133" bestFit="1" customWidth="1"/>
    <col min="1286" max="1286" width="8.6640625" style="133" customWidth="1"/>
    <col min="1287" max="1287" width="11" style="133" bestFit="1" customWidth="1"/>
    <col min="1288" max="1288" width="9.109375" style="133"/>
    <col min="1289" max="1289" width="12.33203125" style="133" bestFit="1" customWidth="1"/>
    <col min="1290" max="1290" width="11.6640625" style="133" bestFit="1" customWidth="1"/>
    <col min="1291" max="1291" width="6.5546875" style="133" bestFit="1" customWidth="1"/>
    <col min="1292" max="1292" width="8.6640625" style="133" bestFit="1" customWidth="1"/>
    <col min="1293" max="1293" width="11" style="133" bestFit="1" customWidth="1"/>
    <col min="1294" max="1536" width="9.109375" style="133"/>
    <col min="1537" max="1537" width="12.33203125" style="133" bestFit="1" customWidth="1"/>
    <col min="1538" max="1539" width="11.6640625" style="133" bestFit="1" customWidth="1"/>
    <col min="1540" max="1540" width="6.5546875" style="133" bestFit="1" customWidth="1"/>
    <col min="1541" max="1541" width="8.6640625" style="133" bestFit="1" customWidth="1"/>
    <col min="1542" max="1542" width="8.6640625" style="133" customWidth="1"/>
    <col min="1543" max="1543" width="11" style="133" bestFit="1" customWidth="1"/>
    <col min="1544" max="1544" width="9.109375" style="133"/>
    <col min="1545" max="1545" width="12.33203125" style="133" bestFit="1" customWidth="1"/>
    <col min="1546" max="1546" width="11.6640625" style="133" bestFit="1" customWidth="1"/>
    <col min="1547" max="1547" width="6.5546875" style="133" bestFit="1" customWidth="1"/>
    <col min="1548" max="1548" width="8.6640625" style="133" bestFit="1" customWidth="1"/>
    <col min="1549" max="1549" width="11" style="133" bestFit="1" customWidth="1"/>
    <col min="1550" max="1792" width="9.109375" style="133"/>
    <col min="1793" max="1793" width="12.33203125" style="133" bestFit="1" customWidth="1"/>
    <col min="1794" max="1795" width="11.6640625" style="133" bestFit="1" customWidth="1"/>
    <col min="1796" max="1796" width="6.5546875" style="133" bestFit="1" customWidth="1"/>
    <col min="1797" max="1797" width="8.6640625" style="133" bestFit="1" customWidth="1"/>
    <col min="1798" max="1798" width="8.6640625" style="133" customWidth="1"/>
    <col min="1799" max="1799" width="11" style="133" bestFit="1" customWidth="1"/>
    <col min="1800" max="1800" width="9.109375" style="133"/>
    <col min="1801" max="1801" width="12.33203125" style="133" bestFit="1" customWidth="1"/>
    <col min="1802" max="1802" width="11.6640625" style="133" bestFit="1" customWidth="1"/>
    <col min="1803" max="1803" width="6.5546875" style="133" bestFit="1" customWidth="1"/>
    <col min="1804" max="1804" width="8.6640625" style="133" bestFit="1" customWidth="1"/>
    <col min="1805" max="1805" width="11" style="133" bestFit="1" customWidth="1"/>
    <col min="1806" max="2048" width="9.109375" style="133"/>
    <col min="2049" max="2049" width="12.33203125" style="133" bestFit="1" customWidth="1"/>
    <col min="2050" max="2051" width="11.6640625" style="133" bestFit="1" customWidth="1"/>
    <col min="2052" max="2052" width="6.5546875" style="133" bestFit="1" customWidth="1"/>
    <col min="2053" max="2053" width="8.6640625" style="133" bestFit="1" customWidth="1"/>
    <col min="2054" max="2054" width="8.6640625" style="133" customWidth="1"/>
    <col min="2055" max="2055" width="11" style="133" bestFit="1" customWidth="1"/>
    <col min="2056" max="2056" width="9.109375" style="133"/>
    <col min="2057" max="2057" width="12.33203125" style="133" bestFit="1" customWidth="1"/>
    <col min="2058" max="2058" width="11.6640625" style="133" bestFit="1" customWidth="1"/>
    <col min="2059" max="2059" width="6.5546875" style="133" bestFit="1" customWidth="1"/>
    <col min="2060" max="2060" width="8.6640625" style="133" bestFit="1" customWidth="1"/>
    <col min="2061" max="2061" width="11" style="133" bestFit="1" customWidth="1"/>
    <col min="2062" max="2304" width="9.109375" style="133"/>
    <col min="2305" max="2305" width="12.33203125" style="133" bestFit="1" customWidth="1"/>
    <col min="2306" max="2307" width="11.6640625" style="133" bestFit="1" customWidth="1"/>
    <col min="2308" max="2308" width="6.5546875" style="133" bestFit="1" customWidth="1"/>
    <col min="2309" max="2309" width="8.6640625" style="133" bestFit="1" customWidth="1"/>
    <col min="2310" max="2310" width="8.6640625" style="133" customWidth="1"/>
    <col min="2311" max="2311" width="11" style="133" bestFit="1" customWidth="1"/>
    <col min="2312" max="2312" width="9.109375" style="133"/>
    <col min="2313" max="2313" width="12.33203125" style="133" bestFit="1" customWidth="1"/>
    <col min="2314" max="2314" width="11.6640625" style="133" bestFit="1" customWidth="1"/>
    <col min="2315" max="2315" width="6.5546875" style="133" bestFit="1" customWidth="1"/>
    <col min="2316" max="2316" width="8.6640625" style="133" bestFit="1" customWidth="1"/>
    <col min="2317" max="2317" width="11" style="133" bestFit="1" customWidth="1"/>
    <col min="2318" max="2560" width="9.109375" style="133"/>
    <col min="2561" max="2561" width="12.33203125" style="133" bestFit="1" customWidth="1"/>
    <col min="2562" max="2563" width="11.6640625" style="133" bestFit="1" customWidth="1"/>
    <col min="2564" max="2564" width="6.5546875" style="133" bestFit="1" customWidth="1"/>
    <col min="2565" max="2565" width="8.6640625" style="133" bestFit="1" customWidth="1"/>
    <col min="2566" max="2566" width="8.6640625" style="133" customWidth="1"/>
    <col min="2567" max="2567" width="11" style="133" bestFit="1" customWidth="1"/>
    <col min="2568" max="2568" width="9.109375" style="133"/>
    <col min="2569" max="2569" width="12.33203125" style="133" bestFit="1" customWidth="1"/>
    <col min="2570" max="2570" width="11.6640625" style="133" bestFit="1" customWidth="1"/>
    <col min="2571" max="2571" width="6.5546875" style="133" bestFit="1" customWidth="1"/>
    <col min="2572" max="2572" width="8.6640625" style="133" bestFit="1" customWidth="1"/>
    <col min="2573" max="2573" width="11" style="133" bestFit="1" customWidth="1"/>
    <col min="2574" max="2816" width="9.109375" style="133"/>
    <col min="2817" max="2817" width="12.33203125" style="133" bestFit="1" customWidth="1"/>
    <col min="2818" max="2819" width="11.6640625" style="133" bestFit="1" customWidth="1"/>
    <col min="2820" max="2820" width="6.5546875" style="133" bestFit="1" customWidth="1"/>
    <col min="2821" max="2821" width="8.6640625" style="133" bestFit="1" customWidth="1"/>
    <col min="2822" max="2822" width="8.6640625" style="133" customWidth="1"/>
    <col min="2823" max="2823" width="11" style="133" bestFit="1" customWidth="1"/>
    <col min="2824" max="2824" width="9.109375" style="133"/>
    <col min="2825" max="2825" width="12.33203125" style="133" bestFit="1" customWidth="1"/>
    <col min="2826" max="2826" width="11.6640625" style="133" bestFit="1" customWidth="1"/>
    <col min="2827" max="2827" width="6.5546875" style="133" bestFit="1" customWidth="1"/>
    <col min="2828" max="2828" width="8.6640625" style="133" bestFit="1" customWidth="1"/>
    <col min="2829" max="2829" width="11" style="133" bestFit="1" customWidth="1"/>
    <col min="2830" max="3072" width="9.109375" style="133"/>
    <col min="3073" max="3073" width="12.33203125" style="133" bestFit="1" customWidth="1"/>
    <col min="3074" max="3075" width="11.6640625" style="133" bestFit="1" customWidth="1"/>
    <col min="3076" max="3076" width="6.5546875" style="133" bestFit="1" customWidth="1"/>
    <col min="3077" max="3077" width="8.6640625" style="133" bestFit="1" customWidth="1"/>
    <col min="3078" max="3078" width="8.6640625" style="133" customWidth="1"/>
    <col min="3079" max="3079" width="11" style="133" bestFit="1" customWidth="1"/>
    <col min="3080" max="3080" width="9.109375" style="133"/>
    <col min="3081" max="3081" width="12.33203125" style="133" bestFit="1" customWidth="1"/>
    <col min="3082" max="3082" width="11.6640625" style="133" bestFit="1" customWidth="1"/>
    <col min="3083" max="3083" width="6.5546875" style="133" bestFit="1" customWidth="1"/>
    <col min="3084" max="3084" width="8.6640625" style="133" bestFit="1" customWidth="1"/>
    <col min="3085" max="3085" width="11" style="133" bestFit="1" customWidth="1"/>
    <col min="3086" max="3328" width="9.109375" style="133"/>
    <col min="3329" max="3329" width="12.33203125" style="133" bestFit="1" customWidth="1"/>
    <col min="3330" max="3331" width="11.6640625" style="133" bestFit="1" customWidth="1"/>
    <col min="3332" max="3332" width="6.5546875" style="133" bestFit="1" customWidth="1"/>
    <col min="3333" max="3333" width="8.6640625" style="133" bestFit="1" customWidth="1"/>
    <col min="3334" max="3334" width="8.6640625" style="133" customWidth="1"/>
    <col min="3335" max="3335" width="11" style="133" bestFit="1" customWidth="1"/>
    <col min="3336" max="3336" width="9.109375" style="133"/>
    <col min="3337" max="3337" width="12.33203125" style="133" bestFit="1" customWidth="1"/>
    <col min="3338" max="3338" width="11.6640625" style="133" bestFit="1" customWidth="1"/>
    <col min="3339" max="3339" width="6.5546875" style="133" bestFit="1" customWidth="1"/>
    <col min="3340" max="3340" width="8.6640625" style="133" bestFit="1" customWidth="1"/>
    <col min="3341" max="3341" width="11" style="133" bestFit="1" customWidth="1"/>
    <col min="3342" max="3584" width="9.109375" style="133"/>
    <col min="3585" max="3585" width="12.33203125" style="133" bestFit="1" customWidth="1"/>
    <col min="3586" max="3587" width="11.6640625" style="133" bestFit="1" customWidth="1"/>
    <col min="3588" max="3588" width="6.5546875" style="133" bestFit="1" customWidth="1"/>
    <col min="3589" max="3589" width="8.6640625" style="133" bestFit="1" customWidth="1"/>
    <col min="3590" max="3590" width="8.6640625" style="133" customWidth="1"/>
    <col min="3591" max="3591" width="11" style="133" bestFit="1" customWidth="1"/>
    <col min="3592" max="3592" width="9.109375" style="133"/>
    <col min="3593" max="3593" width="12.33203125" style="133" bestFit="1" customWidth="1"/>
    <col min="3594" max="3594" width="11.6640625" style="133" bestFit="1" customWidth="1"/>
    <col min="3595" max="3595" width="6.5546875" style="133" bestFit="1" customWidth="1"/>
    <col min="3596" max="3596" width="8.6640625" style="133" bestFit="1" customWidth="1"/>
    <col min="3597" max="3597" width="11" style="133" bestFit="1" customWidth="1"/>
    <col min="3598" max="3840" width="9.109375" style="133"/>
    <col min="3841" max="3841" width="12.33203125" style="133" bestFit="1" customWidth="1"/>
    <col min="3842" max="3843" width="11.6640625" style="133" bestFit="1" customWidth="1"/>
    <col min="3844" max="3844" width="6.5546875" style="133" bestFit="1" customWidth="1"/>
    <col min="3845" max="3845" width="8.6640625" style="133" bestFit="1" customWidth="1"/>
    <col min="3846" max="3846" width="8.6640625" style="133" customWidth="1"/>
    <col min="3847" max="3847" width="11" style="133" bestFit="1" customWidth="1"/>
    <col min="3848" max="3848" width="9.109375" style="133"/>
    <col min="3849" max="3849" width="12.33203125" style="133" bestFit="1" customWidth="1"/>
    <col min="3850" max="3850" width="11.6640625" style="133" bestFit="1" customWidth="1"/>
    <col min="3851" max="3851" width="6.5546875" style="133" bestFit="1" customWidth="1"/>
    <col min="3852" max="3852" width="8.6640625" style="133" bestFit="1" customWidth="1"/>
    <col min="3853" max="3853" width="11" style="133" bestFit="1" customWidth="1"/>
    <col min="3854" max="4096" width="9.109375" style="133"/>
    <col min="4097" max="4097" width="12.33203125" style="133" bestFit="1" customWidth="1"/>
    <col min="4098" max="4099" width="11.6640625" style="133" bestFit="1" customWidth="1"/>
    <col min="4100" max="4100" width="6.5546875" style="133" bestFit="1" customWidth="1"/>
    <col min="4101" max="4101" width="8.6640625" style="133" bestFit="1" customWidth="1"/>
    <col min="4102" max="4102" width="8.6640625" style="133" customWidth="1"/>
    <col min="4103" max="4103" width="11" style="133" bestFit="1" customWidth="1"/>
    <col min="4104" max="4104" width="9.109375" style="133"/>
    <col min="4105" max="4105" width="12.33203125" style="133" bestFit="1" customWidth="1"/>
    <col min="4106" max="4106" width="11.6640625" style="133" bestFit="1" customWidth="1"/>
    <col min="4107" max="4107" width="6.5546875" style="133" bestFit="1" customWidth="1"/>
    <col min="4108" max="4108" width="8.6640625" style="133" bestFit="1" customWidth="1"/>
    <col min="4109" max="4109" width="11" style="133" bestFit="1" customWidth="1"/>
    <col min="4110" max="4352" width="9.109375" style="133"/>
    <col min="4353" max="4353" width="12.33203125" style="133" bestFit="1" customWidth="1"/>
    <col min="4354" max="4355" width="11.6640625" style="133" bestFit="1" customWidth="1"/>
    <col min="4356" max="4356" width="6.5546875" style="133" bestFit="1" customWidth="1"/>
    <col min="4357" max="4357" width="8.6640625" style="133" bestFit="1" customWidth="1"/>
    <col min="4358" max="4358" width="8.6640625" style="133" customWidth="1"/>
    <col min="4359" max="4359" width="11" style="133" bestFit="1" customWidth="1"/>
    <col min="4360" max="4360" width="9.109375" style="133"/>
    <col min="4361" max="4361" width="12.33203125" style="133" bestFit="1" customWidth="1"/>
    <col min="4362" max="4362" width="11.6640625" style="133" bestFit="1" customWidth="1"/>
    <col min="4363" max="4363" width="6.5546875" style="133" bestFit="1" customWidth="1"/>
    <col min="4364" max="4364" width="8.6640625" style="133" bestFit="1" customWidth="1"/>
    <col min="4365" max="4365" width="11" style="133" bestFit="1" customWidth="1"/>
    <col min="4366" max="4608" width="9.109375" style="133"/>
    <col min="4609" max="4609" width="12.33203125" style="133" bestFit="1" customWidth="1"/>
    <col min="4610" max="4611" width="11.6640625" style="133" bestFit="1" customWidth="1"/>
    <col min="4612" max="4612" width="6.5546875" style="133" bestFit="1" customWidth="1"/>
    <col min="4613" max="4613" width="8.6640625" style="133" bestFit="1" customWidth="1"/>
    <col min="4614" max="4614" width="8.6640625" style="133" customWidth="1"/>
    <col min="4615" max="4615" width="11" style="133" bestFit="1" customWidth="1"/>
    <col min="4616" max="4616" width="9.109375" style="133"/>
    <col min="4617" max="4617" width="12.33203125" style="133" bestFit="1" customWidth="1"/>
    <col min="4618" max="4618" width="11.6640625" style="133" bestFit="1" customWidth="1"/>
    <col min="4619" max="4619" width="6.5546875" style="133" bestFit="1" customWidth="1"/>
    <col min="4620" max="4620" width="8.6640625" style="133" bestFit="1" customWidth="1"/>
    <col min="4621" max="4621" width="11" style="133" bestFit="1" customWidth="1"/>
    <col min="4622" max="4864" width="9.109375" style="133"/>
    <col min="4865" max="4865" width="12.33203125" style="133" bestFit="1" customWidth="1"/>
    <col min="4866" max="4867" width="11.6640625" style="133" bestFit="1" customWidth="1"/>
    <col min="4868" max="4868" width="6.5546875" style="133" bestFit="1" customWidth="1"/>
    <col min="4869" max="4869" width="8.6640625" style="133" bestFit="1" customWidth="1"/>
    <col min="4870" max="4870" width="8.6640625" style="133" customWidth="1"/>
    <col min="4871" max="4871" width="11" style="133" bestFit="1" customWidth="1"/>
    <col min="4872" max="4872" width="9.109375" style="133"/>
    <col min="4873" max="4873" width="12.33203125" style="133" bestFit="1" customWidth="1"/>
    <col min="4874" max="4874" width="11.6640625" style="133" bestFit="1" customWidth="1"/>
    <col min="4875" max="4875" width="6.5546875" style="133" bestFit="1" customWidth="1"/>
    <col min="4876" max="4876" width="8.6640625" style="133" bestFit="1" customWidth="1"/>
    <col min="4877" max="4877" width="11" style="133" bestFit="1" customWidth="1"/>
    <col min="4878" max="5120" width="9.109375" style="133"/>
    <col min="5121" max="5121" width="12.33203125" style="133" bestFit="1" customWidth="1"/>
    <col min="5122" max="5123" width="11.6640625" style="133" bestFit="1" customWidth="1"/>
    <col min="5124" max="5124" width="6.5546875" style="133" bestFit="1" customWidth="1"/>
    <col min="5125" max="5125" width="8.6640625" style="133" bestFit="1" customWidth="1"/>
    <col min="5126" max="5126" width="8.6640625" style="133" customWidth="1"/>
    <col min="5127" max="5127" width="11" style="133" bestFit="1" customWidth="1"/>
    <col min="5128" max="5128" width="9.109375" style="133"/>
    <col min="5129" max="5129" width="12.33203125" style="133" bestFit="1" customWidth="1"/>
    <col min="5130" max="5130" width="11.6640625" style="133" bestFit="1" customWidth="1"/>
    <col min="5131" max="5131" width="6.5546875" style="133" bestFit="1" customWidth="1"/>
    <col min="5132" max="5132" width="8.6640625" style="133" bestFit="1" customWidth="1"/>
    <col min="5133" max="5133" width="11" style="133" bestFit="1" customWidth="1"/>
    <col min="5134" max="5376" width="9.109375" style="133"/>
    <col min="5377" max="5377" width="12.33203125" style="133" bestFit="1" customWidth="1"/>
    <col min="5378" max="5379" width="11.6640625" style="133" bestFit="1" customWidth="1"/>
    <col min="5380" max="5380" width="6.5546875" style="133" bestFit="1" customWidth="1"/>
    <col min="5381" max="5381" width="8.6640625" style="133" bestFit="1" customWidth="1"/>
    <col min="5382" max="5382" width="8.6640625" style="133" customWidth="1"/>
    <col min="5383" max="5383" width="11" style="133" bestFit="1" customWidth="1"/>
    <col min="5384" max="5384" width="9.109375" style="133"/>
    <col min="5385" max="5385" width="12.33203125" style="133" bestFit="1" customWidth="1"/>
    <col min="5386" max="5386" width="11.6640625" style="133" bestFit="1" customWidth="1"/>
    <col min="5387" max="5387" width="6.5546875" style="133" bestFit="1" customWidth="1"/>
    <col min="5388" max="5388" width="8.6640625" style="133" bestFit="1" customWidth="1"/>
    <col min="5389" max="5389" width="11" style="133" bestFit="1" customWidth="1"/>
    <col min="5390" max="5632" width="9.109375" style="133"/>
    <col min="5633" max="5633" width="12.33203125" style="133" bestFit="1" customWidth="1"/>
    <col min="5634" max="5635" width="11.6640625" style="133" bestFit="1" customWidth="1"/>
    <col min="5636" max="5636" width="6.5546875" style="133" bestFit="1" customWidth="1"/>
    <col min="5637" max="5637" width="8.6640625" style="133" bestFit="1" customWidth="1"/>
    <col min="5638" max="5638" width="8.6640625" style="133" customWidth="1"/>
    <col min="5639" max="5639" width="11" style="133" bestFit="1" customWidth="1"/>
    <col min="5640" max="5640" width="9.109375" style="133"/>
    <col min="5641" max="5641" width="12.33203125" style="133" bestFit="1" customWidth="1"/>
    <col min="5642" max="5642" width="11.6640625" style="133" bestFit="1" customWidth="1"/>
    <col min="5643" max="5643" width="6.5546875" style="133" bestFit="1" customWidth="1"/>
    <col min="5644" max="5644" width="8.6640625" style="133" bestFit="1" customWidth="1"/>
    <col min="5645" max="5645" width="11" style="133" bestFit="1" customWidth="1"/>
    <col min="5646" max="5888" width="9.109375" style="133"/>
    <col min="5889" max="5889" width="12.33203125" style="133" bestFit="1" customWidth="1"/>
    <col min="5890" max="5891" width="11.6640625" style="133" bestFit="1" customWidth="1"/>
    <col min="5892" max="5892" width="6.5546875" style="133" bestFit="1" customWidth="1"/>
    <col min="5893" max="5893" width="8.6640625" style="133" bestFit="1" customWidth="1"/>
    <col min="5894" max="5894" width="8.6640625" style="133" customWidth="1"/>
    <col min="5895" max="5895" width="11" style="133" bestFit="1" customWidth="1"/>
    <col min="5896" max="5896" width="9.109375" style="133"/>
    <col min="5897" max="5897" width="12.33203125" style="133" bestFit="1" customWidth="1"/>
    <col min="5898" max="5898" width="11.6640625" style="133" bestFit="1" customWidth="1"/>
    <col min="5899" max="5899" width="6.5546875" style="133" bestFit="1" customWidth="1"/>
    <col min="5900" max="5900" width="8.6640625" style="133" bestFit="1" customWidth="1"/>
    <col min="5901" max="5901" width="11" style="133" bestFit="1" customWidth="1"/>
    <col min="5902" max="6144" width="9.109375" style="133"/>
    <col min="6145" max="6145" width="12.33203125" style="133" bestFit="1" customWidth="1"/>
    <col min="6146" max="6147" width="11.6640625" style="133" bestFit="1" customWidth="1"/>
    <col min="6148" max="6148" width="6.5546875" style="133" bestFit="1" customWidth="1"/>
    <col min="6149" max="6149" width="8.6640625" style="133" bestFit="1" customWidth="1"/>
    <col min="6150" max="6150" width="8.6640625" style="133" customWidth="1"/>
    <col min="6151" max="6151" width="11" style="133" bestFit="1" customWidth="1"/>
    <col min="6152" max="6152" width="9.109375" style="133"/>
    <col min="6153" max="6153" width="12.33203125" style="133" bestFit="1" customWidth="1"/>
    <col min="6154" max="6154" width="11.6640625" style="133" bestFit="1" customWidth="1"/>
    <col min="6155" max="6155" width="6.5546875" style="133" bestFit="1" customWidth="1"/>
    <col min="6156" max="6156" width="8.6640625" style="133" bestFit="1" customWidth="1"/>
    <col min="6157" max="6157" width="11" style="133" bestFit="1" customWidth="1"/>
    <col min="6158" max="6400" width="9.109375" style="133"/>
    <col min="6401" max="6401" width="12.33203125" style="133" bestFit="1" customWidth="1"/>
    <col min="6402" max="6403" width="11.6640625" style="133" bestFit="1" customWidth="1"/>
    <col min="6404" max="6404" width="6.5546875" style="133" bestFit="1" customWidth="1"/>
    <col min="6405" max="6405" width="8.6640625" style="133" bestFit="1" customWidth="1"/>
    <col min="6406" max="6406" width="8.6640625" style="133" customWidth="1"/>
    <col min="6407" max="6407" width="11" style="133" bestFit="1" customWidth="1"/>
    <col min="6408" max="6408" width="9.109375" style="133"/>
    <col min="6409" max="6409" width="12.33203125" style="133" bestFit="1" customWidth="1"/>
    <col min="6410" max="6410" width="11.6640625" style="133" bestFit="1" customWidth="1"/>
    <col min="6411" max="6411" width="6.5546875" style="133" bestFit="1" customWidth="1"/>
    <col min="6412" max="6412" width="8.6640625" style="133" bestFit="1" customWidth="1"/>
    <col min="6413" max="6413" width="11" style="133" bestFit="1" customWidth="1"/>
    <col min="6414" max="6656" width="9.109375" style="133"/>
    <col min="6657" max="6657" width="12.33203125" style="133" bestFit="1" customWidth="1"/>
    <col min="6658" max="6659" width="11.6640625" style="133" bestFit="1" customWidth="1"/>
    <col min="6660" max="6660" width="6.5546875" style="133" bestFit="1" customWidth="1"/>
    <col min="6661" max="6661" width="8.6640625" style="133" bestFit="1" customWidth="1"/>
    <col min="6662" max="6662" width="8.6640625" style="133" customWidth="1"/>
    <col min="6663" max="6663" width="11" style="133" bestFit="1" customWidth="1"/>
    <col min="6664" max="6664" width="9.109375" style="133"/>
    <col min="6665" max="6665" width="12.33203125" style="133" bestFit="1" customWidth="1"/>
    <col min="6666" max="6666" width="11.6640625" style="133" bestFit="1" customWidth="1"/>
    <col min="6667" max="6667" width="6.5546875" style="133" bestFit="1" customWidth="1"/>
    <col min="6668" max="6668" width="8.6640625" style="133" bestFit="1" customWidth="1"/>
    <col min="6669" max="6669" width="11" style="133" bestFit="1" customWidth="1"/>
    <col min="6670" max="6912" width="9.109375" style="133"/>
    <col min="6913" max="6913" width="12.33203125" style="133" bestFit="1" customWidth="1"/>
    <col min="6914" max="6915" width="11.6640625" style="133" bestFit="1" customWidth="1"/>
    <col min="6916" max="6916" width="6.5546875" style="133" bestFit="1" customWidth="1"/>
    <col min="6917" max="6917" width="8.6640625" style="133" bestFit="1" customWidth="1"/>
    <col min="6918" max="6918" width="8.6640625" style="133" customWidth="1"/>
    <col min="6919" max="6919" width="11" style="133" bestFit="1" customWidth="1"/>
    <col min="6920" max="6920" width="9.109375" style="133"/>
    <col min="6921" max="6921" width="12.33203125" style="133" bestFit="1" customWidth="1"/>
    <col min="6922" max="6922" width="11.6640625" style="133" bestFit="1" customWidth="1"/>
    <col min="6923" max="6923" width="6.5546875" style="133" bestFit="1" customWidth="1"/>
    <col min="6924" max="6924" width="8.6640625" style="133" bestFit="1" customWidth="1"/>
    <col min="6925" max="6925" width="11" style="133" bestFit="1" customWidth="1"/>
    <col min="6926" max="7168" width="9.109375" style="133"/>
    <col min="7169" max="7169" width="12.33203125" style="133" bestFit="1" customWidth="1"/>
    <col min="7170" max="7171" width="11.6640625" style="133" bestFit="1" customWidth="1"/>
    <col min="7172" max="7172" width="6.5546875" style="133" bestFit="1" customWidth="1"/>
    <col min="7173" max="7173" width="8.6640625" style="133" bestFit="1" customWidth="1"/>
    <col min="7174" max="7174" width="8.6640625" style="133" customWidth="1"/>
    <col min="7175" max="7175" width="11" style="133" bestFit="1" customWidth="1"/>
    <col min="7176" max="7176" width="9.109375" style="133"/>
    <col min="7177" max="7177" width="12.33203125" style="133" bestFit="1" customWidth="1"/>
    <col min="7178" max="7178" width="11.6640625" style="133" bestFit="1" customWidth="1"/>
    <col min="7179" max="7179" width="6.5546875" style="133" bestFit="1" customWidth="1"/>
    <col min="7180" max="7180" width="8.6640625" style="133" bestFit="1" customWidth="1"/>
    <col min="7181" max="7181" width="11" style="133" bestFit="1" customWidth="1"/>
    <col min="7182" max="7424" width="9.109375" style="133"/>
    <col min="7425" max="7425" width="12.33203125" style="133" bestFit="1" customWidth="1"/>
    <col min="7426" max="7427" width="11.6640625" style="133" bestFit="1" customWidth="1"/>
    <col min="7428" max="7428" width="6.5546875" style="133" bestFit="1" customWidth="1"/>
    <col min="7429" max="7429" width="8.6640625" style="133" bestFit="1" customWidth="1"/>
    <col min="7430" max="7430" width="8.6640625" style="133" customWidth="1"/>
    <col min="7431" max="7431" width="11" style="133" bestFit="1" customWidth="1"/>
    <col min="7432" max="7432" width="9.109375" style="133"/>
    <col min="7433" max="7433" width="12.33203125" style="133" bestFit="1" customWidth="1"/>
    <col min="7434" max="7434" width="11.6640625" style="133" bestFit="1" customWidth="1"/>
    <col min="7435" max="7435" width="6.5546875" style="133" bestFit="1" customWidth="1"/>
    <col min="7436" max="7436" width="8.6640625" style="133" bestFit="1" customWidth="1"/>
    <col min="7437" max="7437" width="11" style="133" bestFit="1" customWidth="1"/>
    <col min="7438" max="7680" width="9.109375" style="133"/>
    <col min="7681" max="7681" width="12.33203125" style="133" bestFit="1" customWidth="1"/>
    <col min="7682" max="7683" width="11.6640625" style="133" bestFit="1" customWidth="1"/>
    <col min="7684" max="7684" width="6.5546875" style="133" bestFit="1" customWidth="1"/>
    <col min="7685" max="7685" width="8.6640625" style="133" bestFit="1" customWidth="1"/>
    <col min="7686" max="7686" width="8.6640625" style="133" customWidth="1"/>
    <col min="7687" max="7687" width="11" style="133" bestFit="1" customWidth="1"/>
    <col min="7688" max="7688" width="9.109375" style="133"/>
    <col min="7689" max="7689" width="12.33203125" style="133" bestFit="1" customWidth="1"/>
    <col min="7690" max="7690" width="11.6640625" style="133" bestFit="1" customWidth="1"/>
    <col min="7691" max="7691" width="6.5546875" style="133" bestFit="1" customWidth="1"/>
    <col min="7692" max="7692" width="8.6640625" style="133" bestFit="1" customWidth="1"/>
    <col min="7693" max="7693" width="11" style="133" bestFit="1" customWidth="1"/>
    <col min="7694" max="7936" width="9.109375" style="133"/>
    <col min="7937" max="7937" width="12.33203125" style="133" bestFit="1" customWidth="1"/>
    <col min="7938" max="7939" width="11.6640625" style="133" bestFit="1" customWidth="1"/>
    <col min="7940" max="7940" width="6.5546875" style="133" bestFit="1" customWidth="1"/>
    <col min="7941" max="7941" width="8.6640625" style="133" bestFit="1" customWidth="1"/>
    <col min="7942" max="7942" width="8.6640625" style="133" customWidth="1"/>
    <col min="7943" max="7943" width="11" style="133" bestFit="1" customWidth="1"/>
    <col min="7944" max="7944" width="9.109375" style="133"/>
    <col min="7945" max="7945" width="12.33203125" style="133" bestFit="1" customWidth="1"/>
    <col min="7946" max="7946" width="11.6640625" style="133" bestFit="1" customWidth="1"/>
    <col min="7947" max="7947" width="6.5546875" style="133" bestFit="1" customWidth="1"/>
    <col min="7948" max="7948" width="8.6640625" style="133" bestFit="1" customWidth="1"/>
    <col min="7949" max="7949" width="11" style="133" bestFit="1" customWidth="1"/>
    <col min="7950" max="8192" width="9.109375" style="133"/>
    <col min="8193" max="8193" width="12.33203125" style="133" bestFit="1" customWidth="1"/>
    <col min="8194" max="8195" width="11.6640625" style="133" bestFit="1" customWidth="1"/>
    <col min="8196" max="8196" width="6.5546875" style="133" bestFit="1" customWidth="1"/>
    <col min="8197" max="8197" width="8.6640625" style="133" bestFit="1" customWidth="1"/>
    <col min="8198" max="8198" width="8.6640625" style="133" customWidth="1"/>
    <col min="8199" max="8199" width="11" style="133" bestFit="1" customWidth="1"/>
    <col min="8200" max="8200" width="9.109375" style="133"/>
    <col min="8201" max="8201" width="12.33203125" style="133" bestFit="1" customWidth="1"/>
    <col min="8202" max="8202" width="11.6640625" style="133" bestFit="1" customWidth="1"/>
    <col min="8203" max="8203" width="6.5546875" style="133" bestFit="1" customWidth="1"/>
    <col min="8204" max="8204" width="8.6640625" style="133" bestFit="1" customWidth="1"/>
    <col min="8205" max="8205" width="11" style="133" bestFit="1" customWidth="1"/>
    <col min="8206" max="8448" width="9.109375" style="133"/>
    <col min="8449" max="8449" width="12.33203125" style="133" bestFit="1" customWidth="1"/>
    <col min="8450" max="8451" width="11.6640625" style="133" bestFit="1" customWidth="1"/>
    <col min="8452" max="8452" width="6.5546875" style="133" bestFit="1" customWidth="1"/>
    <col min="8453" max="8453" width="8.6640625" style="133" bestFit="1" customWidth="1"/>
    <col min="8454" max="8454" width="8.6640625" style="133" customWidth="1"/>
    <col min="8455" max="8455" width="11" style="133" bestFit="1" customWidth="1"/>
    <col min="8456" max="8456" width="9.109375" style="133"/>
    <col min="8457" max="8457" width="12.33203125" style="133" bestFit="1" customWidth="1"/>
    <col min="8458" max="8458" width="11.6640625" style="133" bestFit="1" customWidth="1"/>
    <col min="8459" max="8459" width="6.5546875" style="133" bestFit="1" customWidth="1"/>
    <col min="8460" max="8460" width="8.6640625" style="133" bestFit="1" customWidth="1"/>
    <col min="8461" max="8461" width="11" style="133" bestFit="1" customWidth="1"/>
    <col min="8462" max="8704" width="9.109375" style="133"/>
    <col min="8705" max="8705" width="12.33203125" style="133" bestFit="1" customWidth="1"/>
    <col min="8706" max="8707" width="11.6640625" style="133" bestFit="1" customWidth="1"/>
    <col min="8708" max="8708" width="6.5546875" style="133" bestFit="1" customWidth="1"/>
    <col min="8709" max="8709" width="8.6640625" style="133" bestFit="1" customWidth="1"/>
    <col min="8710" max="8710" width="8.6640625" style="133" customWidth="1"/>
    <col min="8711" max="8711" width="11" style="133" bestFit="1" customWidth="1"/>
    <col min="8712" max="8712" width="9.109375" style="133"/>
    <col min="8713" max="8713" width="12.33203125" style="133" bestFit="1" customWidth="1"/>
    <col min="8714" max="8714" width="11.6640625" style="133" bestFit="1" customWidth="1"/>
    <col min="8715" max="8715" width="6.5546875" style="133" bestFit="1" customWidth="1"/>
    <col min="8716" max="8716" width="8.6640625" style="133" bestFit="1" customWidth="1"/>
    <col min="8717" max="8717" width="11" style="133" bestFit="1" customWidth="1"/>
    <col min="8718" max="8960" width="9.109375" style="133"/>
    <col min="8961" max="8961" width="12.33203125" style="133" bestFit="1" customWidth="1"/>
    <col min="8962" max="8963" width="11.6640625" style="133" bestFit="1" customWidth="1"/>
    <col min="8964" max="8964" width="6.5546875" style="133" bestFit="1" customWidth="1"/>
    <col min="8965" max="8965" width="8.6640625" style="133" bestFit="1" customWidth="1"/>
    <col min="8966" max="8966" width="8.6640625" style="133" customWidth="1"/>
    <col min="8967" max="8967" width="11" style="133" bestFit="1" customWidth="1"/>
    <col min="8968" max="8968" width="9.109375" style="133"/>
    <col min="8969" max="8969" width="12.33203125" style="133" bestFit="1" customWidth="1"/>
    <col min="8970" max="8970" width="11.6640625" style="133" bestFit="1" customWidth="1"/>
    <col min="8971" max="8971" width="6.5546875" style="133" bestFit="1" customWidth="1"/>
    <col min="8972" max="8972" width="8.6640625" style="133" bestFit="1" customWidth="1"/>
    <col min="8973" max="8973" width="11" style="133" bestFit="1" customWidth="1"/>
    <col min="8974" max="9216" width="9.109375" style="133"/>
    <col min="9217" max="9217" width="12.33203125" style="133" bestFit="1" customWidth="1"/>
    <col min="9218" max="9219" width="11.6640625" style="133" bestFit="1" customWidth="1"/>
    <col min="9220" max="9220" width="6.5546875" style="133" bestFit="1" customWidth="1"/>
    <col min="9221" max="9221" width="8.6640625" style="133" bestFit="1" customWidth="1"/>
    <col min="9222" max="9222" width="8.6640625" style="133" customWidth="1"/>
    <col min="9223" max="9223" width="11" style="133" bestFit="1" customWidth="1"/>
    <col min="9224" max="9224" width="9.109375" style="133"/>
    <col min="9225" max="9225" width="12.33203125" style="133" bestFit="1" customWidth="1"/>
    <col min="9226" max="9226" width="11.6640625" style="133" bestFit="1" customWidth="1"/>
    <col min="9227" max="9227" width="6.5546875" style="133" bestFit="1" customWidth="1"/>
    <col min="9228" max="9228" width="8.6640625" style="133" bestFit="1" customWidth="1"/>
    <col min="9229" max="9229" width="11" style="133" bestFit="1" customWidth="1"/>
    <col min="9230" max="9472" width="9.109375" style="133"/>
    <col min="9473" max="9473" width="12.33203125" style="133" bestFit="1" customWidth="1"/>
    <col min="9474" max="9475" width="11.6640625" style="133" bestFit="1" customWidth="1"/>
    <col min="9476" max="9476" width="6.5546875" style="133" bestFit="1" customWidth="1"/>
    <col min="9477" max="9477" width="8.6640625" style="133" bestFit="1" customWidth="1"/>
    <col min="9478" max="9478" width="8.6640625" style="133" customWidth="1"/>
    <col min="9479" max="9479" width="11" style="133" bestFit="1" customWidth="1"/>
    <col min="9480" max="9480" width="9.109375" style="133"/>
    <col min="9481" max="9481" width="12.33203125" style="133" bestFit="1" customWidth="1"/>
    <col min="9482" max="9482" width="11.6640625" style="133" bestFit="1" customWidth="1"/>
    <col min="9483" max="9483" width="6.5546875" style="133" bestFit="1" customWidth="1"/>
    <col min="9484" max="9484" width="8.6640625" style="133" bestFit="1" customWidth="1"/>
    <col min="9485" max="9485" width="11" style="133" bestFit="1" customWidth="1"/>
    <col min="9486" max="9728" width="9.109375" style="133"/>
    <col min="9729" max="9729" width="12.33203125" style="133" bestFit="1" customWidth="1"/>
    <col min="9730" max="9731" width="11.6640625" style="133" bestFit="1" customWidth="1"/>
    <col min="9732" max="9732" width="6.5546875" style="133" bestFit="1" customWidth="1"/>
    <col min="9733" max="9733" width="8.6640625" style="133" bestFit="1" customWidth="1"/>
    <col min="9734" max="9734" width="8.6640625" style="133" customWidth="1"/>
    <col min="9735" max="9735" width="11" style="133" bestFit="1" customWidth="1"/>
    <col min="9736" max="9736" width="9.109375" style="133"/>
    <col min="9737" max="9737" width="12.33203125" style="133" bestFit="1" customWidth="1"/>
    <col min="9738" max="9738" width="11.6640625" style="133" bestFit="1" customWidth="1"/>
    <col min="9739" max="9739" width="6.5546875" style="133" bestFit="1" customWidth="1"/>
    <col min="9740" max="9740" width="8.6640625" style="133" bestFit="1" customWidth="1"/>
    <col min="9741" max="9741" width="11" style="133" bestFit="1" customWidth="1"/>
    <col min="9742" max="9984" width="9.109375" style="133"/>
    <col min="9985" max="9985" width="12.33203125" style="133" bestFit="1" customWidth="1"/>
    <col min="9986" max="9987" width="11.6640625" style="133" bestFit="1" customWidth="1"/>
    <col min="9988" max="9988" width="6.5546875" style="133" bestFit="1" customWidth="1"/>
    <col min="9989" max="9989" width="8.6640625" style="133" bestFit="1" customWidth="1"/>
    <col min="9990" max="9990" width="8.6640625" style="133" customWidth="1"/>
    <col min="9991" max="9991" width="11" style="133" bestFit="1" customWidth="1"/>
    <col min="9992" max="9992" width="9.109375" style="133"/>
    <col min="9993" max="9993" width="12.33203125" style="133" bestFit="1" customWidth="1"/>
    <col min="9994" max="9994" width="11.6640625" style="133" bestFit="1" customWidth="1"/>
    <col min="9995" max="9995" width="6.5546875" style="133" bestFit="1" customWidth="1"/>
    <col min="9996" max="9996" width="8.6640625" style="133" bestFit="1" customWidth="1"/>
    <col min="9997" max="9997" width="11" style="133" bestFit="1" customWidth="1"/>
    <col min="9998" max="10240" width="9.109375" style="133"/>
    <col min="10241" max="10241" width="12.33203125" style="133" bestFit="1" customWidth="1"/>
    <col min="10242" max="10243" width="11.6640625" style="133" bestFit="1" customWidth="1"/>
    <col min="10244" max="10244" width="6.5546875" style="133" bestFit="1" customWidth="1"/>
    <col min="10245" max="10245" width="8.6640625" style="133" bestFit="1" customWidth="1"/>
    <col min="10246" max="10246" width="8.6640625" style="133" customWidth="1"/>
    <col min="10247" max="10247" width="11" style="133" bestFit="1" customWidth="1"/>
    <col min="10248" max="10248" width="9.109375" style="133"/>
    <col min="10249" max="10249" width="12.33203125" style="133" bestFit="1" customWidth="1"/>
    <col min="10250" max="10250" width="11.6640625" style="133" bestFit="1" customWidth="1"/>
    <col min="10251" max="10251" width="6.5546875" style="133" bestFit="1" customWidth="1"/>
    <col min="10252" max="10252" width="8.6640625" style="133" bestFit="1" customWidth="1"/>
    <col min="10253" max="10253" width="11" style="133" bestFit="1" customWidth="1"/>
    <col min="10254" max="10496" width="9.109375" style="133"/>
    <col min="10497" max="10497" width="12.33203125" style="133" bestFit="1" customWidth="1"/>
    <col min="10498" max="10499" width="11.6640625" style="133" bestFit="1" customWidth="1"/>
    <col min="10500" max="10500" width="6.5546875" style="133" bestFit="1" customWidth="1"/>
    <col min="10501" max="10501" width="8.6640625" style="133" bestFit="1" customWidth="1"/>
    <col min="10502" max="10502" width="8.6640625" style="133" customWidth="1"/>
    <col min="10503" max="10503" width="11" style="133" bestFit="1" customWidth="1"/>
    <col min="10504" max="10504" width="9.109375" style="133"/>
    <col min="10505" max="10505" width="12.33203125" style="133" bestFit="1" customWidth="1"/>
    <col min="10506" max="10506" width="11.6640625" style="133" bestFit="1" customWidth="1"/>
    <col min="10507" max="10507" width="6.5546875" style="133" bestFit="1" customWidth="1"/>
    <col min="10508" max="10508" width="8.6640625" style="133" bestFit="1" customWidth="1"/>
    <col min="10509" max="10509" width="11" style="133" bestFit="1" customWidth="1"/>
    <col min="10510" max="10752" width="9.109375" style="133"/>
    <col min="10753" max="10753" width="12.33203125" style="133" bestFit="1" customWidth="1"/>
    <col min="10754" max="10755" width="11.6640625" style="133" bestFit="1" customWidth="1"/>
    <col min="10756" max="10756" width="6.5546875" style="133" bestFit="1" customWidth="1"/>
    <col min="10757" max="10757" width="8.6640625" style="133" bestFit="1" customWidth="1"/>
    <col min="10758" max="10758" width="8.6640625" style="133" customWidth="1"/>
    <col min="10759" max="10759" width="11" style="133" bestFit="1" customWidth="1"/>
    <col min="10760" max="10760" width="9.109375" style="133"/>
    <col min="10761" max="10761" width="12.33203125" style="133" bestFit="1" customWidth="1"/>
    <col min="10762" max="10762" width="11.6640625" style="133" bestFit="1" customWidth="1"/>
    <col min="10763" max="10763" width="6.5546875" style="133" bestFit="1" customWidth="1"/>
    <col min="10764" max="10764" width="8.6640625" style="133" bestFit="1" customWidth="1"/>
    <col min="10765" max="10765" width="11" style="133" bestFit="1" customWidth="1"/>
    <col min="10766" max="11008" width="9.109375" style="133"/>
    <col min="11009" max="11009" width="12.33203125" style="133" bestFit="1" customWidth="1"/>
    <col min="11010" max="11011" width="11.6640625" style="133" bestFit="1" customWidth="1"/>
    <col min="11012" max="11012" width="6.5546875" style="133" bestFit="1" customWidth="1"/>
    <col min="11013" max="11013" width="8.6640625" style="133" bestFit="1" customWidth="1"/>
    <col min="11014" max="11014" width="8.6640625" style="133" customWidth="1"/>
    <col min="11015" max="11015" width="11" style="133" bestFit="1" customWidth="1"/>
    <col min="11016" max="11016" width="9.109375" style="133"/>
    <col min="11017" max="11017" width="12.33203125" style="133" bestFit="1" customWidth="1"/>
    <col min="11018" max="11018" width="11.6640625" style="133" bestFit="1" customWidth="1"/>
    <col min="11019" max="11019" width="6.5546875" style="133" bestFit="1" customWidth="1"/>
    <col min="11020" max="11020" width="8.6640625" style="133" bestFit="1" customWidth="1"/>
    <col min="11021" max="11021" width="11" style="133" bestFit="1" customWidth="1"/>
    <col min="11022" max="11264" width="9.109375" style="133"/>
    <col min="11265" max="11265" width="12.33203125" style="133" bestFit="1" customWidth="1"/>
    <col min="11266" max="11267" width="11.6640625" style="133" bestFit="1" customWidth="1"/>
    <col min="11268" max="11268" width="6.5546875" style="133" bestFit="1" customWidth="1"/>
    <col min="11269" max="11269" width="8.6640625" style="133" bestFit="1" customWidth="1"/>
    <col min="11270" max="11270" width="8.6640625" style="133" customWidth="1"/>
    <col min="11271" max="11271" width="11" style="133" bestFit="1" customWidth="1"/>
    <col min="11272" max="11272" width="9.109375" style="133"/>
    <col min="11273" max="11273" width="12.33203125" style="133" bestFit="1" customWidth="1"/>
    <col min="11274" max="11274" width="11.6640625" style="133" bestFit="1" customWidth="1"/>
    <col min="11275" max="11275" width="6.5546875" style="133" bestFit="1" customWidth="1"/>
    <col min="11276" max="11276" width="8.6640625" style="133" bestFit="1" customWidth="1"/>
    <col min="11277" max="11277" width="11" style="133" bestFit="1" customWidth="1"/>
    <col min="11278" max="11520" width="9.109375" style="133"/>
    <col min="11521" max="11521" width="12.33203125" style="133" bestFit="1" customWidth="1"/>
    <col min="11522" max="11523" width="11.6640625" style="133" bestFit="1" customWidth="1"/>
    <col min="11524" max="11524" width="6.5546875" style="133" bestFit="1" customWidth="1"/>
    <col min="11525" max="11525" width="8.6640625" style="133" bestFit="1" customWidth="1"/>
    <col min="11526" max="11526" width="8.6640625" style="133" customWidth="1"/>
    <col min="11527" max="11527" width="11" style="133" bestFit="1" customWidth="1"/>
    <col min="11528" max="11528" width="9.109375" style="133"/>
    <col min="11529" max="11529" width="12.33203125" style="133" bestFit="1" customWidth="1"/>
    <col min="11530" max="11530" width="11.6640625" style="133" bestFit="1" customWidth="1"/>
    <col min="11531" max="11531" width="6.5546875" style="133" bestFit="1" customWidth="1"/>
    <col min="11532" max="11532" width="8.6640625" style="133" bestFit="1" customWidth="1"/>
    <col min="11533" max="11533" width="11" style="133" bestFit="1" customWidth="1"/>
    <col min="11534" max="11776" width="9.109375" style="133"/>
    <col min="11777" max="11777" width="12.33203125" style="133" bestFit="1" customWidth="1"/>
    <col min="11778" max="11779" width="11.6640625" style="133" bestFit="1" customWidth="1"/>
    <col min="11780" max="11780" width="6.5546875" style="133" bestFit="1" customWidth="1"/>
    <col min="11781" max="11781" width="8.6640625" style="133" bestFit="1" customWidth="1"/>
    <col min="11782" max="11782" width="8.6640625" style="133" customWidth="1"/>
    <col min="11783" max="11783" width="11" style="133" bestFit="1" customWidth="1"/>
    <col min="11784" max="11784" width="9.109375" style="133"/>
    <col min="11785" max="11785" width="12.33203125" style="133" bestFit="1" customWidth="1"/>
    <col min="11786" max="11786" width="11.6640625" style="133" bestFit="1" customWidth="1"/>
    <col min="11787" max="11787" width="6.5546875" style="133" bestFit="1" customWidth="1"/>
    <col min="11788" max="11788" width="8.6640625" style="133" bestFit="1" customWidth="1"/>
    <col min="11789" max="11789" width="11" style="133" bestFit="1" customWidth="1"/>
    <col min="11790" max="12032" width="9.109375" style="133"/>
    <col min="12033" max="12033" width="12.33203125" style="133" bestFit="1" customWidth="1"/>
    <col min="12034" max="12035" width="11.6640625" style="133" bestFit="1" customWidth="1"/>
    <col min="12036" max="12036" width="6.5546875" style="133" bestFit="1" customWidth="1"/>
    <col min="12037" max="12037" width="8.6640625" style="133" bestFit="1" customWidth="1"/>
    <col min="12038" max="12038" width="8.6640625" style="133" customWidth="1"/>
    <col min="12039" max="12039" width="11" style="133" bestFit="1" customWidth="1"/>
    <col min="12040" max="12040" width="9.109375" style="133"/>
    <col min="12041" max="12041" width="12.33203125" style="133" bestFit="1" customWidth="1"/>
    <col min="12042" max="12042" width="11.6640625" style="133" bestFit="1" customWidth="1"/>
    <col min="12043" max="12043" width="6.5546875" style="133" bestFit="1" customWidth="1"/>
    <col min="12044" max="12044" width="8.6640625" style="133" bestFit="1" customWidth="1"/>
    <col min="12045" max="12045" width="11" style="133" bestFit="1" customWidth="1"/>
    <col min="12046" max="12288" width="9.109375" style="133"/>
    <col min="12289" max="12289" width="12.33203125" style="133" bestFit="1" customWidth="1"/>
    <col min="12290" max="12291" width="11.6640625" style="133" bestFit="1" customWidth="1"/>
    <col min="12292" max="12292" width="6.5546875" style="133" bestFit="1" customWidth="1"/>
    <col min="12293" max="12293" width="8.6640625" style="133" bestFit="1" customWidth="1"/>
    <col min="12294" max="12294" width="8.6640625" style="133" customWidth="1"/>
    <col min="12295" max="12295" width="11" style="133" bestFit="1" customWidth="1"/>
    <col min="12296" max="12296" width="9.109375" style="133"/>
    <col min="12297" max="12297" width="12.33203125" style="133" bestFit="1" customWidth="1"/>
    <col min="12298" max="12298" width="11.6640625" style="133" bestFit="1" customWidth="1"/>
    <col min="12299" max="12299" width="6.5546875" style="133" bestFit="1" customWidth="1"/>
    <col min="12300" max="12300" width="8.6640625" style="133" bestFit="1" customWidth="1"/>
    <col min="12301" max="12301" width="11" style="133" bestFit="1" customWidth="1"/>
    <col min="12302" max="12544" width="9.109375" style="133"/>
    <col min="12545" max="12545" width="12.33203125" style="133" bestFit="1" customWidth="1"/>
    <col min="12546" max="12547" width="11.6640625" style="133" bestFit="1" customWidth="1"/>
    <col min="12548" max="12548" width="6.5546875" style="133" bestFit="1" customWidth="1"/>
    <col min="12549" max="12549" width="8.6640625" style="133" bestFit="1" customWidth="1"/>
    <col min="12550" max="12550" width="8.6640625" style="133" customWidth="1"/>
    <col min="12551" max="12551" width="11" style="133" bestFit="1" customWidth="1"/>
    <col min="12552" max="12552" width="9.109375" style="133"/>
    <col min="12553" max="12553" width="12.33203125" style="133" bestFit="1" customWidth="1"/>
    <col min="12554" max="12554" width="11.6640625" style="133" bestFit="1" customWidth="1"/>
    <col min="12555" max="12555" width="6.5546875" style="133" bestFit="1" customWidth="1"/>
    <col min="12556" max="12556" width="8.6640625" style="133" bestFit="1" customWidth="1"/>
    <col min="12557" max="12557" width="11" style="133" bestFit="1" customWidth="1"/>
    <col min="12558" max="12800" width="9.109375" style="133"/>
    <col min="12801" max="12801" width="12.33203125" style="133" bestFit="1" customWidth="1"/>
    <col min="12802" max="12803" width="11.6640625" style="133" bestFit="1" customWidth="1"/>
    <col min="12804" max="12804" width="6.5546875" style="133" bestFit="1" customWidth="1"/>
    <col min="12805" max="12805" width="8.6640625" style="133" bestFit="1" customWidth="1"/>
    <col min="12806" max="12806" width="8.6640625" style="133" customWidth="1"/>
    <col min="12807" max="12807" width="11" style="133" bestFit="1" customWidth="1"/>
    <col min="12808" max="12808" width="9.109375" style="133"/>
    <col min="12809" max="12809" width="12.33203125" style="133" bestFit="1" customWidth="1"/>
    <col min="12810" max="12810" width="11.6640625" style="133" bestFit="1" customWidth="1"/>
    <col min="12811" max="12811" width="6.5546875" style="133" bestFit="1" customWidth="1"/>
    <col min="12812" max="12812" width="8.6640625" style="133" bestFit="1" customWidth="1"/>
    <col min="12813" max="12813" width="11" style="133" bestFit="1" customWidth="1"/>
    <col min="12814" max="13056" width="9.109375" style="133"/>
    <col min="13057" max="13057" width="12.33203125" style="133" bestFit="1" customWidth="1"/>
    <col min="13058" max="13059" width="11.6640625" style="133" bestFit="1" customWidth="1"/>
    <col min="13060" max="13060" width="6.5546875" style="133" bestFit="1" customWidth="1"/>
    <col min="13061" max="13061" width="8.6640625" style="133" bestFit="1" customWidth="1"/>
    <col min="13062" max="13062" width="8.6640625" style="133" customWidth="1"/>
    <col min="13063" max="13063" width="11" style="133" bestFit="1" customWidth="1"/>
    <col min="13064" max="13064" width="9.109375" style="133"/>
    <col min="13065" max="13065" width="12.33203125" style="133" bestFit="1" customWidth="1"/>
    <col min="13066" max="13066" width="11.6640625" style="133" bestFit="1" customWidth="1"/>
    <col min="13067" max="13067" width="6.5546875" style="133" bestFit="1" customWidth="1"/>
    <col min="13068" max="13068" width="8.6640625" style="133" bestFit="1" customWidth="1"/>
    <col min="13069" max="13069" width="11" style="133" bestFit="1" customWidth="1"/>
    <col min="13070" max="13312" width="9.109375" style="133"/>
    <col min="13313" max="13313" width="12.33203125" style="133" bestFit="1" customWidth="1"/>
    <col min="13314" max="13315" width="11.6640625" style="133" bestFit="1" customWidth="1"/>
    <col min="13316" max="13316" width="6.5546875" style="133" bestFit="1" customWidth="1"/>
    <col min="13317" max="13317" width="8.6640625" style="133" bestFit="1" customWidth="1"/>
    <col min="13318" max="13318" width="8.6640625" style="133" customWidth="1"/>
    <col min="13319" max="13319" width="11" style="133" bestFit="1" customWidth="1"/>
    <col min="13320" max="13320" width="9.109375" style="133"/>
    <col min="13321" max="13321" width="12.33203125" style="133" bestFit="1" customWidth="1"/>
    <col min="13322" max="13322" width="11.6640625" style="133" bestFit="1" customWidth="1"/>
    <col min="13323" max="13323" width="6.5546875" style="133" bestFit="1" customWidth="1"/>
    <col min="13324" max="13324" width="8.6640625" style="133" bestFit="1" customWidth="1"/>
    <col min="13325" max="13325" width="11" style="133" bestFit="1" customWidth="1"/>
    <col min="13326" max="13568" width="9.109375" style="133"/>
    <col min="13569" max="13569" width="12.33203125" style="133" bestFit="1" customWidth="1"/>
    <col min="13570" max="13571" width="11.6640625" style="133" bestFit="1" customWidth="1"/>
    <col min="13572" max="13572" width="6.5546875" style="133" bestFit="1" customWidth="1"/>
    <col min="13573" max="13573" width="8.6640625" style="133" bestFit="1" customWidth="1"/>
    <col min="13574" max="13574" width="8.6640625" style="133" customWidth="1"/>
    <col min="13575" max="13575" width="11" style="133" bestFit="1" customWidth="1"/>
    <col min="13576" max="13576" width="9.109375" style="133"/>
    <col min="13577" max="13577" width="12.33203125" style="133" bestFit="1" customWidth="1"/>
    <col min="13578" max="13578" width="11.6640625" style="133" bestFit="1" customWidth="1"/>
    <col min="13579" max="13579" width="6.5546875" style="133" bestFit="1" customWidth="1"/>
    <col min="13580" max="13580" width="8.6640625" style="133" bestFit="1" customWidth="1"/>
    <col min="13581" max="13581" width="11" style="133" bestFit="1" customWidth="1"/>
    <col min="13582" max="13824" width="9.109375" style="133"/>
    <col min="13825" max="13825" width="12.33203125" style="133" bestFit="1" customWidth="1"/>
    <col min="13826" max="13827" width="11.6640625" style="133" bestFit="1" customWidth="1"/>
    <col min="13828" max="13828" width="6.5546875" style="133" bestFit="1" customWidth="1"/>
    <col min="13829" max="13829" width="8.6640625" style="133" bestFit="1" customWidth="1"/>
    <col min="13830" max="13830" width="8.6640625" style="133" customWidth="1"/>
    <col min="13831" max="13831" width="11" style="133" bestFit="1" customWidth="1"/>
    <col min="13832" max="13832" width="9.109375" style="133"/>
    <col min="13833" max="13833" width="12.33203125" style="133" bestFit="1" customWidth="1"/>
    <col min="13834" max="13834" width="11.6640625" style="133" bestFit="1" customWidth="1"/>
    <col min="13835" max="13835" width="6.5546875" style="133" bestFit="1" customWidth="1"/>
    <col min="13836" max="13836" width="8.6640625" style="133" bestFit="1" customWidth="1"/>
    <col min="13837" max="13837" width="11" style="133" bestFit="1" customWidth="1"/>
    <col min="13838" max="14080" width="9.109375" style="133"/>
    <col min="14081" max="14081" width="12.33203125" style="133" bestFit="1" customWidth="1"/>
    <col min="14082" max="14083" width="11.6640625" style="133" bestFit="1" customWidth="1"/>
    <col min="14084" max="14084" width="6.5546875" style="133" bestFit="1" customWidth="1"/>
    <col min="14085" max="14085" width="8.6640625" style="133" bestFit="1" customWidth="1"/>
    <col min="14086" max="14086" width="8.6640625" style="133" customWidth="1"/>
    <col min="14087" max="14087" width="11" style="133" bestFit="1" customWidth="1"/>
    <col min="14088" max="14088" width="9.109375" style="133"/>
    <col min="14089" max="14089" width="12.33203125" style="133" bestFit="1" customWidth="1"/>
    <col min="14090" max="14090" width="11.6640625" style="133" bestFit="1" customWidth="1"/>
    <col min="14091" max="14091" width="6.5546875" style="133" bestFit="1" customWidth="1"/>
    <col min="14092" max="14092" width="8.6640625" style="133" bestFit="1" customWidth="1"/>
    <col min="14093" max="14093" width="11" style="133" bestFit="1" customWidth="1"/>
    <col min="14094" max="14336" width="9.109375" style="133"/>
    <col min="14337" max="14337" width="12.33203125" style="133" bestFit="1" customWidth="1"/>
    <col min="14338" max="14339" width="11.6640625" style="133" bestFit="1" customWidth="1"/>
    <col min="14340" max="14340" width="6.5546875" style="133" bestFit="1" customWidth="1"/>
    <col min="14341" max="14341" width="8.6640625" style="133" bestFit="1" customWidth="1"/>
    <col min="14342" max="14342" width="8.6640625" style="133" customWidth="1"/>
    <col min="14343" max="14343" width="11" style="133" bestFit="1" customWidth="1"/>
    <col min="14344" max="14344" width="9.109375" style="133"/>
    <col min="14345" max="14345" width="12.33203125" style="133" bestFit="1" customWidth="1"/>
    <col min="14346" max="14346" width="11.6640625" style="133" bestFit="1" customWidth="1"/>
    <col min="14347" max="14347" width="6.5546875" style="133" bestFit="1" customWidth="1"/>
    <col min="14348" max="14348" width="8.6640625" style="133" bestFit="1" customWidth="1"/>
    <col min="14349" max="14349" width="11" style="133" bestFit="1" customWidth="1"/>
    <col min="14350" max="14592" width="9.109375" style="133"/>
    <col min="14593" max="14593" width="12.33203125" style="133" bestFit="1" customWidth="1"/>
    <col min="14594" max="14595" width="11.6640625" style="133" bestFit="1" customWidth="1"/>
    <col min="14596" max="14596" width="6.5546875" style="133" bestFit="1" customWidth="1"/>
    <col min="14597" max="14597" width="8.6640625" style="133" bestFit="1" customWidth="1"/>
    <col min="14598" max="14598" width="8.6640625" style="133" customWidth="1"/>
    <col min="14599" max="14599" width="11" style="133" bestFit="1" customWidth="1"/>
    <col min="14600" max="14600" width="9.109375" style="133"/>
    <col min="14601" max="14601" width="12.33203125" style="133" bestFit="1" customWidth="1"/>
    <col min="14602" max="14602" width="11.6640625" style="133" bestFit="1" customWidth="1"/>
    <col min="14603" max="14603" width="6.5546875" style="133" bestFit="1" customWidth="1"/>
    <col min="14604" max="14604" width="8.6640625" style="133" bestFit="1" customWidth="1"/>
    <col min="14605" max="14605" width="11" style="133" bestFit="1" customWidth="1"/>
    <col min="14606" max="14848" width="9.109375" style="133"/>
    <col min="14849" max="14849" width="12.33203125" style="133" bestFit="1" customWidth="1"/>
    <col min="14850" max="14851" width="11.6640625" style="133" bestFit="1" customWidth="1"/>
    <col min="14852" max="14852" width="6.5546875" style="133" bestFit="1" customWidth="1"/>
    <col min="14853" max="14853" width="8.6640625" style="133" bestFit="1" customWidth="1"/>
    <col min="14854" max="14854" width="8.6640625" style="133" customWidth="1"/>
    <col min="14855" max="14855" width="11" style="133" bestFit="1" customWidth="1"/>
    <col min="14856" max="14856" width="9.109375" style="133"/>
    <col min="14857" max="14857" width="12.33203125" style="133" bestFit="1" customWidth="1"/>
    <col min="14858" max="14858" width="11.6640625" style="133" bestFit="1" customWidth="1"/>
    <col min="14859" max="14859" width="6.5546875" style="133" bestFit="1" customWidth="1"/>
    <col min="14860" max="14860" width="8.6640625" style="133" bestFit="1" customWidth="1"/>
    <col min="14861" max="14861" width="11" style="133" bestFit="1" customWidth="1"/>
    <col min="14862" max="15104" width="9.109375" style="133"/>
    <col min="15105" max="15105" width="12.33203125" style="133" bestFit="1" customWidth="1"/>
    <col min="15106" max="15107" width="11.6640625" style="133" bestFit="1" customWidth="1"/>
    <col min="15108" max="15108" width="6.5546875" style="133" bestFit="1" customWidth="1"/>
    <col min="15109" max="15109" width="8.6640625" style="133" bestFit="1" customWidth="1"/>
    <col min="15110" max="15110" width="8.6640625" style="133" customWidth="1"/>
    <col min="15111" max="15111" width="11" style="133" bestFit="1" customWidth="1"/>
    <col min="15112" max="15112" width="9.109375" style="133"/>
    <col min="15113" max="15113" width="12.33203125" style="133" bestFit="1" customWidth="1"/>
    <col min="15114" max="15114" width="11.6640625" style="133" bestFit="1" customWidth="1"/>
    <col min="15115" max="15115" width="6.5546875" style="133" bestFit="1" customWidth="1"/>
    <col min="15116" max="15116" width="8.6640625" style="133" bestFit="1" customWidth="1"/>
    <col min="15117" max="15117" width="11" style="133" bestFit="1" customWidth="1"/>
    <col min="15118" max="15360" width="9.109375" style="133"/>
    <col min="15361" max="15361" width="12.33203125" style="133" bestFit="1" customWidth="1"/>
    <col min="15362" max="15363" width="11.6640625" style="133" bestFit="1" customWidth="1"/>
    <col min="15364" max="15364" width="6.5546875" style="133" bestFit="1" customWidth="1"/>
    <col min="15365" max="15365" width="8.6640625" style="133" bestFit="1" customWidth="1"/>
    <col min="15366" max="15366" width="8.6640625" style="133" customWidth="1"/>
    <col min="15367" max="15367" width="11" style="133" bestFit="1" customWidth="1"/>
    <col min="15368" max="15368" width="9.109375" style="133"/>
    <col min="15369" max="15369" width="12.33203125" style="133" bestFit="1" customWidth="1"/>
    <col min="15370" max="15370" width="11.6640625" style="133" bestFit="1" customWidth="1"/>
    <col min="15371" max="15371" width="6.5546875" style="133" bestFit="1" customWidth="1"/>
    <col min="15372" max="15372" width="8.6640625" style="133" bestFit="1" customWidth="1"/>
    <col min="15373" max="15373" width="11" style="133" bestFit="1" customWidth="1"/>
    <col min="15374" max="15616" width="9.109375" style="133"/>
    <col min="15617" max="15617" width="12.33203125" style="133" bestFit="1" customWidth="1"/>
    <col min="15618" max="15619" width="11.6640625" style="133" bestFit="1" customWidth="1"/>
    <col min="15620" max="15620" width="6.5546875" style="133" bestFit="1" customWidth="1"/>
    <col min="15621" max="15621" width="8.6640625" style="133" bestFit="1" customWidth="1"/>
    <col min="15622" max="15622" width="8.6640625" style="133" customWidth="1"/>
    <col min="15623" max="15623" width="11" style="133" bestFit="1" customWidth="1"/>
    <col min="15624" max="15624" width="9.109375" style="133"/>
    <col min="15625" max="15625" width="12.33203125" style="133" bestFit="1" customWidth="1"/>
    <col min="15626" max="15626" width="11.6640625" style="133" bestFit="1" customWidth="1"/>
    <col min="15627" max="15627" width="6.5546875" style="133" bestFit="1" customWidth="1"/>
    <col min="15628" max="15628" width="8.6640625" style="133" bestFit="1" customWidth="1"/>
    <col min="15629" max="15629" width="11" style="133" bestFit="1" customWidth="1"/>
    <col min="15630" max="15872" width="9.109375" style="133"/>
    <col min="15873" max="15873" width="12.33203125" style="133" bestFit="1" customWidth="1"/>
    <col min="15874" max="15875" width="11.6640625" style="133" bestFit="1" customWidth="1"/>
    <col min="15876" max="15876" width="6.5546875" style="133" bestFit="1" customWidth="1"/>
    <col min="15877" max="15877" width="8.6640625" style="133" bestFit="1" customWidth="1"/>
    <col min="15878" max="15878" width="8.6640625" style="133" customWidth="1"/>
    <col min="15879" max="15879" width="11" style="133" bestFit="1" customWidth="1"/>
    <col min="15880" max="15880" width="9.109375" style="133"/>
    <col min="15881" max="15881" width="12.33203125" style="133" bestFit="1" customWidth="1"/>
    <col min="15882" max="15882" width="11.6640625" style="133" bestFit="1" customWidth="1"/>
    <col min="15883" max="15883" width="6.5546875" style="133" bestFit="1" customWidth="1"/>
    <col min="15884" max="15884" width="8.6640625" style="133" bestFit="1" customWidth="1"/>
    <col min="15885" max="15885" width="11" style="133" bestFit="1" customWidth="1"/>
    <col min="15886" max="16128" width="9.109375" style="133"/>
    <col min="16129" max="16129" width="12.33203125" style="133" bestFit="1" customWidth="1"/>
    <col min="16130" max="16131" width="11.6640625" style="133" bestFit="1" customWidth="1"/>
    <col min="16132" max="16132" width="6.5546875" style="133" bestFit="1" customWidth="1"/>
    <col min="16133" max="16133" width="8.6640625" style="133" bestFit="1" customWidth="1"/>
    <col min="16134" max="16134" width="8.6640625" style="133" customWidth="1"/>
    <col min="16135" max="16135" width="11" style="133" bestFit="1" customWidth="1"/>
    <col min="16136" max="16136" width="9.109375" style="133"/>
    <col min="16137" max="16137" width="12.33203125" style="133" bestFit="1" customWidth="1"/>
    <col min="16138" max="16138" width="11.6640625" style="133" bestFit="1" customWidth="1"/>
    <col min="16139" max="16139" width="6.5546875" style="133" bestFit="1" customWidth="1"/>
    <col min="16140" max="16140" width="8.6640625" style="133" bestFit="1" customWidth="1"/>
    <col min="16141" max="16141" width="11" style="133" bestFit="1" customWidth="1"/>
    <col min="16142" max="16384" width="9.109375" style="133"/>
  </cols>
  <sheetData>
    <row r="3" spans="2:13" s="1" customFormat="1" ht="38.25" customHeight="1" thickBot="1">
      <c r="B3" s="2" t="s">
        <v>273</v>
      </c>
      <c r="C3" s="3"/>
      <c r="D3" s="3"/>
      <c r="E3" s="3"/>
    </row>
    <row r="4" spans="2:13" s="1" customFormat="1" ht="17.25" customHeight="1">
      <c r="B4" s="120"/>
      <c r="C4" s="121"/>
      <c r="D4" s="121"/>
      <c r="E4" s="121"/>
      <c r="H4" s="121"/>
    </row>
    <row r="5" spans="2:13" s="26" customFormat="1" ht="21" customHeight="1">
      <c r="D5" s="27"/>
      <c r="G5" s="1"/>
    </row>
    <row r="6" spans="2:13" s="121" customFormat="1" ht="35.25" customHeight="1">
      <c r="B6" s="122" t="s">
        <v>407</v>
      </c>
      <c r="C6" s="122"/>
    </row>
    <row r="8" spans="2:13" ht="19.5" customHeight="1">
      <c r="G8" s="134" t="s">
        <v>408</v>
      </c>
      <c r="H8" s="134" t="s">
        <v>409</v>
      </c>
      <c r="I8" s="134" t="s">
        <v>410</v>
      </c>
      <c r="J8" s="134" t="s">
        <v>270</v>
      </c>
      <c r="K8" s="134" t="s">
        <v>411</v>
      </c>
      <c r="L8" s="134" t="s">
        <v>412</v>
      </c>
      <c r="M8" s="134" t="s">
        <v>413</v>
      </c>
    </row>
    <row r="9" spans="2:13" ht="19.5" customHeight="1">
      <c r="G9" s="135">
        <v>1</v>
      </c>
      <c r="H9" s="135" t="s">
        <v>414</v>
      </c>
      <c r="I9" s="135">
        <v>11164539</v>
      </c>
      <c r="J9" s="135" t="s">
        <v>415</v>
      </c>
      <c r="K9" s="135">
        <v>55.3</v>
      </c>
      <c r="L9" s="135">
        <v>15</v>
      </c>
      <c r="M9" s="135">
        <f t="shared" ref="M9:M35" si="0">L9*K9</f>
        <v>829.5</v>
      </c>
    </row>
    <row r="10" spans="2:13" ht="19.5" customHeight="1">
      <c r="G10" s="136">
        <v>2</v>
      </c>
      <c r="H10" s="136" t="s">
        <v>416</v>
      </c>
      <c r="I10" s="136">
        <v>11164540</v>
      </c>
      <c r="J10" s="136" t="s">
        <v>417</v>
      </c>
      <c r="K10" s="136">
        <v>69.58</v>
      </c>
      <c r="L10" s="136">
        <v>7</v>
      </c>
      <c r="M10" s="136">
        <f t="shared" si="0"/>
        <v>487.06</v>
      </c>
    </row>
    <row r="11" spans="2:13" ht="19.5" customHeight="1" thickBot="1">
      <c r="B11" s="137" t="s">
        <v>410</v>
      </c>
      <c r="C11" s="137" t="s">
        <v>270</v>
      </c>
      <c r="D11" s="137" t="s">
        <v>413</v>
      </c>
      <c r="G11" s="138">
        <v>3</v>
      </c>
      <c r="H11" s="138" t="s">
        <v>418</v>
      </c>
      <c r="I11" s="138">
        <v>11164541</v>
      </c>
      <c r="J11" s="138" t="s">
        <v>419</v>
      </c>
      <c r="K11" s="138">
        <v>47.87</v>
      </c>
      <c r="L11" s="138">
        <v>1</v>
      </c>
      <c r="M11" s="138">
        <f t="shared" si="0"/>
        <v>47.87</v>
      </c>
    </row>
    <row r="12" spans="2:13" ht="19.5" customHeight="1">
      <c r="B12" s="139">
        <v>11164546</v>
      </c>
      <c r="C12" s="139"/>
      <c r="D12" s="139"/>
      <c r="G12" s="136">
        <v>4</v>
      </c>
      <c r="H12" s="136" t="s">
        <v>414</v>
      </c>
      <c r="I12" s="136">
        <v>11164542</v>
      </c>
      <c r="J12" s="136" t="s">
        <v>415</v>
      </c>
      <c r="K12" s="136">
        <v>16.22</v>
      </c>
      <c r="L12" s="136">
        <v>5</v>
      </c>
      <c r="M12" s="136">
        <f t="shared" si="0"/>
        <v>81.099999999999994</v>
      </c>
    </row>
    <row r="13" spans="2:13" ht="19.5" customHeight="1">
      <c r="B13" s="140">
        <v>11164557</v>
      </c>
      <c r="C13" s="140"/>
      <c r="D13" s="140"/>
      <c r="G13" s="138">
        <v>5</v>
      </c>
      <c r="H13" s="138" t="s">
        <v>416</v>
      </c>
      <c r="I13" s="138">
        <v>11164544</v>
      </c>
      <c r="J13" s="138" t="s">
        <v>417</v>
      </c>
      <c r="K13" s="138">
        <v>54.36</v>
      </c>
      <c r="L13" s="138"/>
      <c r="M13" s="138">
        <f t="shared" si="0"/>
        <v>0</v>
      </c>
    </row>
    <row r="14" spans="2:13" ht="19.5" customHeight="1">
      <c r="B14" s="139">
        <v>11164568</v>
      </c>
      <c r="C14" s="139"/>
      <c r="D14" s="139"/>
      <c r="G14" s="136">
        <v>6</v>
      </c>
      <c r="H14" s="136" t="s">
        <v>420</v>
      </c>
      <c r="I14" s="136">
        <v>11164545</v>
      </c>
      <c r="J14" s="136" t="s">
        <v>417</v>
      </c>
      <c r="K14" s="136">
        <v>74.45</v>
      </c>
      <c r="L14" s="136">
        <v>13</v>
      </c>
      <c r="M14" s="136">
        <f t="shared" si="0"/>
        <v>967.85</v>
      </c>
    </row>
    <row r="15" spans="2:13" ht="19.5" customHeight="1">
      <c r="B15" s="140">
        <v>11164539</v>
      </c>
      <c r="C15" s="140"/>
      <c r="D15" s="140"/>
      <c r="G15" s="138">
        <v>7</v>
      </c>
      <c r="H15" s="138" t="s">
        <v>420</v>
      </c>
      <c r="I15" s="138">
        <v>11164546</v>
      </c>
      <c r="J15" s="138" t="s">
        <v>415</v>
      </c>
      <c r="K15" s="138">
        <v>52.03</v>
      </c>
      <c r="L15" s="138">
        <v>11</v>
      </c>
      <c r="M15" s="138">
        <f t="shared" si="0"/>
        <v>572.33000000000004</v>
      </c>
    </row>
    <row r="16" spans="2:13" ht="19.5" customHeight="1" thickBot="1">
      <c r="B16" s="141">
        <v>11164541</v>
      </c>
      <c r="C16" s="141"/>
      <c r="D16" s="141"/>
      <c r="G16" s="136">
        <v>8</v>
      </c>
      <c r="H16" s="136" t="s">
        <v>420</v>
      </c>
      <c r="I16" s="136">
        <v>11164547</v>
      </c>
      <c r="J16" s="136" t="s">
        <v>419</v>
      </c>
      <c r="K16" s="136">
        <v>25.74</v>
      </c>
      <c r="L16" s="136">
        <v>8</v>
      </c>
      <c r="M16" s="136">
        <f t="shared" si="0"/>
        <v>205.92</v>
      </c>
    </row>
    <row r="17" spans="7:13" ht="19.5" customHeight="1">
      <c r="G17" s="138">
        <v>9</v>
      </c>
      <c r="H17" s="138" t="s">
        <v>421</v>
      </c>
      <c r="I17" s="138">
        <v>11164548</v>
      </c>
      <c r="J17" s="138" t="s">
        <v>417</v>
      </c>
      <c r="K17" s="138">
        <v>39.119999999999997</v>
      </c>
      <c r="L17" s="138">
        <v>14</v>
      </c>
      <c r="M17" s="138">
        <f t="shared" si="0"/>
        <v>547.67999999999995</v>
      </c>
    </row>
    <row r="18" spans="7:13" ht="19.5" customHeight="1">
      <c r="G18" s="136">
        <v>10</v>
      </c>
      <c r="H18" s="136" t="s">
        <v>420</v>
      </c>
      <c r="I18" s="136">
        <v>11164549</v>
      </c>
      <c r="J18" s="136" t="s">
        <v>419</v>
      </c>
      <c r="K18" s="136">
        <v>10.97</v>
      </c>
      <c r="L18" s="136">
        <v>3</v>
      </c>
      <c r="M18" s="136">
        <f t="shared" si="0"/>
        <v>32.910000000000004</v>
      </c>
    </row>
    <row r="19" spans="7:13" ht="19.5" customHeight="1">
      <c r="G19" s="138">
        <v>11</v>
      </c>
      <c r="H19" s="138" t="s">
        <v>421</v>
      </c>
      <c r="I19" s="138">
        <v>11164550</v>
      </c>
      <c r="J19" s="138" t="s">
        <v>422</v>
      </c>
      <c r="K19" s="138">
        <v>18.559999999999999</v>
      </c>
      <c r="L19" s="138">
        <v>12</v>
      </c>
      <c r="M19" s="138">
        <f t="shared" si="0"/>
        <v>222.71999999999997</v>
      </c>
    </row>
    <row r="20" spans="7:13" ht="19.5" customHeight="1">
      <c r="G20" s="136">
        <v>12</v>
      </c>
      <c r="H20" s="136" t="s">
        <v>414</v>
      </c>
      <c r="I20" s="136">
        <v>11164551</v>
      </c>
      <c r="J20" s="136" t="s">
        <v>415</v>
      </c>
      <c r="K20" s="136">
        <v>45.8</v>
      </c>
      <c r="L20" s="136">
        <v>17</v>
      </c>
      <c r="M20" s="136">
        <f t="shared" si="0"/>
        <v>778.59999999999991</v>
      </c>
    </row>
    <row r="21" spans="7:13" ht="19.5" customHeight="1">
      <c r="G21" s="138">
        <v>13</v>
      </c>
      <c r="H21" s="138" t="s">
        <v>420</v>
      </c>
      <c r="I21" s="138">
        <v>11164556</v>
      </c>
      <c r="J21" s="138" t="s">
        <v>419</v>
      </c>
      <c r="K21" s="138">
        <v>88.39</v>
      </c>
      <c r="L21" s="138">
        <v>2</v>
      </c>
      <c r="M21" s="138">
        <f t="shared" si="0"/>
        <v>176.78</v>
      </c>
    </row>
    <row r="22" spans="7:13" ht="19.5" customHeight="1">
      <c r="G22" s="136">
        <v>14</v>
      </c>
      <c r="H22" s="136" t="s">
        <v>418</v>
      </c>
      <c r="I22" s="136">
        <v>11164557</v>
      </c>
      <c r="J22" s="136" t="s">
        <v>415</v>
      </c>
      <c r="K22" s="136">
        <v>79.08</v>
      </c>
      <c r="L22" s="136">
        <v>12</v>
      </c>
      <c r="M22" s="136">
        <f t="shared" si="0"/>
        <v>948.96</v>
      </c>
    </row>
    <row r="23" spans="7:13" ht="19.5" customHeight="1">
      <c r="G23" s="138">
        <v>15</v>
      </c>
      <c r="H23" s="138" t="s">
        <v>420</v>
      </c>
      <c r="I23" s="138">
        <v>11164558</v>
      </c>
      <c r="J23" s="138" t="s">
        <v>422</v>
      </c>
      <c r="K23" s="138">
        <v>15.28</v>
      </c>
      <c r="L23" s="138">
        <v>7</v>
      </c>
      <c r="M23" s="138">
        <f t="shared" si="0"/>
        <v>106.96</v>
      </c>
    </row>
    <row r="24" spans="7:13" ht="19.5" customHeight="1">
      <c r="G24" s="136">
        <v>16</v>
      </c>
      <c r="H24" s="136" t="s">
        <v>416</v>
      </c>
      <c r="I24" s="136">
        <v>11164559</v>
      </c>
      <c r="J24" s="136" t="s">
        <v>422</v>
      </c>
      <c r="K24" s="136">
        <v>2.77</v>
      </c>
      <c r="L24" s="136">
        <v>15</v>
      </c>
      <c r="M24" s="136">
        <f t="shared" si="0"/>
        <v>41.55</v>
      </c>
    </row>
    <row r="25" spans="7:13" ht="19.5" customHeight="1">
      <c r="G25" s="138">
        <v>17</v>
      </c>
      <c r="H25" s="138" t="s">
        <v>414</v>
      </c>
      <c r="I25" s="138">
        <v>11164560</v>
      </c>
      <c r="J25" s="138" t="s">
        <v>417</v>
      </c>
      <c r="K25" s="138">
        <v>40.96</v>
      </c>
      <c r="L25" s="138"/>
      <c r="M25" s="138">
        <f t="shared" si="0"/>
        <v>0</v>
      </c>
    </row>
    <row r="26" spans="7:13" ht="19.5" customHeight="1">
      <c r="G26" s="136">
        <v>18</v>
      </c>
      <c r="H26" s="136" t="s">
        <v>414</v>
      </c>
      <c r="I26" s="136">
        <v>11164561</v>
      </c>
      <c r="J26" s="136" t="s">
        <v>423</v>
      </c>
      <c r="K26" s="136">
        <v>25.07</v>
      </c>
      <c r="L26" s="136">
        <v>12</v>
      </c>
      <c r="M26" s="136">
        <f t="shared" si="0"/>
        <v>300.84000000000003</v>
      </c>
    </row>
    <row r="27" spans="7:13" ht="19.5" customHeight="1">
      <c r="G27" s="138">
        <v>19</v>
      </c>
      <c r="H27" s="138" t="s">
        <v>420</v>
      </c>
      <c r="I27" s="138">
        <v>11164562</v>
      </c>
      <c r="J27" s="138" t="s">
        <v>415</v>
      </c>
      <c r="K27" s="138">
        <v>0.84</v>
      </c>
      <c r="L27" s="138">
        <v>12</v>
      </c>
      <c r="M27" s="138">
        <f t="shared" si="0"/>
        <v>10.08</v>
      </c>
    </row>
    <row r="28" spans="7:13" ht="19.5" customHeight="1">
      <c r="G28" s="136">
        <v>20</v>
      </c>
      <c r="H28" s="136" t="s">
        <v>420</v>
      </c>
      <c r="I28" s="136">
        <v>11164563</v>
      </c>
      <c r="J28" s="136" t="s">
        <v>422</v>
      </c>
      <c r="K28" s="136">
        <v>9.42</v>
      </c>
      <c r="L28" s="136">
        <v>3</v>
      </c>
      <c r="M28" s="136">
        <f t="shared" si="0"/>
        <v>28.259999999999998</v>
      </c>
    </row>
    <row r="29" spans="7:13" ht="19.5" customHeight="1">
      <c r="G29" s="138">
        <v>21</v>
      </c>
      <c r="H29" s="138" t="s">
        <v>416</v>
      </c>
      <c r="I29" s="138">
        <v>11164564</v>
      </c>
      <c r="J29" s="138" t="s">
        <v>417</v>
      </c>
      <c r="K29" s="138">
        <v>16.02</v>
      </c>
      <c r="L29" s="138">
        <v>7</v>
      </c>
      <c r="M29" s="138">
        <f t="shared" si="0"/>
        <v>112.14</v>
      </c>
    </row>
    <row r="30" spans="7:13" ht="19.5" customHeight="1">
      <c r="G30" s="136">
        <v>22</v>
      </c>
      <c r="H30" s="136" t="s">
        <v>414</v>
      </c>
      <c r="I30" s="136">
        <v>11164565</v>
      </c>
      <c r="J30" s="136" t="s">
        <v>415</v>
      </c>
      <c r="K30" s="136">
        <v>77.83</v>
      </c>
      <c r="L30" s="136">
        <v>4</v>
      </c>
      <c r="M30" s="136">
        <f t="shared" si="0"/>
        <v>311.32</v>
      </c>
    </row>
    <row r="31" spans="7:13" ht="19.5" customHeight="1">
      <c r="G31" s="138">
        <v>23</v>
      </c>
      <c r="H31" s="138" t="s">
        <v>418</v>
      </c>
      <c r="I31" s="138">
        <v>11164567</v>
      </c>
      <c r="J31" s="138" t="s">
        <v>423</v>
      </c>
      <c r="K31" s="138">
        <v>1.54</v>
      </c>
      <c r="L31" s="138">
        <v>15</v>
      </c>
      <c r="M31" s="138">
        <f t="shared" si="0"/>
        <v>23.1</v>
      </c>
    </row>
    <row r="32" spans="7:13" ht="19.5" customHeight="1">
      <c r="G32" s="136">
        <v>24</v>
      </c>
      <c r="H32" s="136" t="s">
        <v>416</v>
      </c>
      <c r="I32" s="136">
        <v>11164568</v>
      </c>
      <c r="J32" s="136" t="s">
        <v>422</v>
      </c>
      <c r="K32" s="136">
        <v>9.81</v>
      </c>
      <c r="L32" s="136">
        <v>1</v>
      </c>
      <c r="M32" s="136">
        <f t="shared" si="0"/>
        <v>9.81</v>
      </c>
    </row>
    <row r="33" spans="7:13" ht="19.5" customHeight="1">
      <c r="G33" s="138">
        <v>25</v>
      </c>
      <c r="H33" s="138" t="s">
        <v>420</v>
      </c>
      <c r="I33" s="138">
        <v>11164569</v>
      </c>
      <c r="J33" s="138" t="s">
        <v>423</v>
      </c>
      <c r="K33" s="138">
        <v>1.77</v>
      </c>
      <c r="L33" s="138">
        <v>8</v>
      </c>
      <c r="M33" s="138">
        <f t="shared" si="0"/>
        <v>14.16</v>
      </c>
    </row>
    <row r="34" spans="7:13" ht="19.5" customHeight="1">
      <c r="G34" s="136">
        <v>26</v>
      </c>
      <c r="H34" s="136" t="s">
        <v>421</v>
      </c>
      <c r="I34" s="136">
        <v>11164570</v>
      </c>
      <c r="J34" s="136" t="s">
        <v>423</v>
      </c>
      <c r="K34" s="136">
        <v>7.99</v>
      </c>
      <c r="L34" s="136">
        <v>13</v>
      </c>
      <c r="M34" s="136">
        <f t="shared" si="0"/>
        <v>103.87</v>
      </c>
    </row>
    <row r="35" spans="7:13" ht="19.5" customHeight="1" thickBot="1">
      <c r="G35" s="142">
        <v>27</v>
      </c>
      <c r="H35" s="142" t="s">
        <v>420</v>
      </c>
      <c r="I35" s="142">
        <v>11164571</v>
      </c>
      <c r="J35" s="142" t="s">
        <v>417</v>
      </c>
      <c r="K35" s="142">
        <v>23.54</v>
      </c>
      <c r="L35" s="142">
        <v>10</v>
      </c>
      <c r="M35" s="142">
        <f t="shared" si="0"/>
        <v>235.39999999999998</v>
      </c>
    </row>
  </sheetData>
  <pageMargins left="0.75" right="0.75" top="1" bottom="1" header="0.5" footer="0.5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2"/>
  <dimension ref="A3:F11"/>
  <sheetViews>
    <sheetView showGridLines="0" workbookViewId="0"/>
  </sheetViews>
  <sheetFormatPr defaultRowHeight="14.4"/>
  <cols>
    <col min="1" max="1" width="17" style="506" customWidth="1"/>
    <col min="2" max="2" width="30.33203125" style="506" customWidth="1"/>
    <col min="3" max="3" width="13.44140625" style="506" customWidth="1"/>
    <col min="4" max="4" width="19.88671875" style="506" customWidth="1"/>
    <col min="5" max="5" width="14.6640625" style="506" customWidth="1"/>
    <col min="6" max="6" width="11.33203125" style="506" customWidth="1"/>
    <col min="7" max="256" width="9.109375" style="506"/>
    <col min="257" max="257" width="17" style="506" customWidth="1"/>
    <col min="258" max="258" width="30.33203125" style="506" customWidth="1"/>
    <col min="259" max="259" width="13.44140625" style="506" customWidth="1"/>
    <col min="260" max="260" width="19.88671875" style="506" customWidth="1"/>
    <col min="261" max="261" width="14.6640625" style="506" customWidth="1"/>
    <col min="262" max="262" width="11.33203125" style="506" customWidth="1"/>
    <col min="263" max="512" width="9.109375" style="506"/>
    <col min="513" max="513" width="17" style="506" customWidth="1"/>
    <col min="514" max="514" width="30.33203125" style="506" customWidth="1"/>
    <col min="515" max="515" width="13.44140625" style="506" customWidth="1"/>
    <col min="516" max="516" width="19.88671875" style="506" customWidth="1"/>
    <col min="517" max="517" width="14.6640625" style="506" customWidth="1"/>
    <col min="518" max="518" width="11.33203125" style="506" customWidth="1"/>
    <col min="519" max="768" width="9.109375" style="506"/>
    <col min="769" max="769" width="17" style="506" customWidth="1"/>
    <col min="770" max="770" width="30.33203125" style="506" customWidth="1"/>
    <col min="771" max="771" width="13.44140625" style="506" customWidth="1"/>
    <col min="772" max="772" width="19.88671875" style="506" customWidth="1"/>
    <col min="773" max="773" width="14.6640625" style="506" customWidth="1"/>
    <col min="774" max="774" width="11.33203125" style="506" customWidth="1"/>
    <col min="775" max="1024" width="9.109375" style="506"/>
    <col min="1025" max="1025" width="17" style="506" customWidth="1"/>
    <col min="1026" max="1026" width="30.33203125" style="506" customWidth="1"/>
    <col min="1027" max="1027" width="13.44140625" style="506" customWidth="1"/>
    <col min="1028" max="1028" width="19.88671875" style="506" customWidth="1"/>
    <col min="1029" max="1029" width="14.6640625" style="506" customWidth="1"/>
    <col min="1030" max="1030" width="11.33203125" style="506" customWidth="1"/>
    <col min="1031" max="1280" width="9.109375" style="506"/>
    <col min="1281" max="1281" width="17" style="506" customWidth="1"/>
    <col min="1282" max="1282" width="30.33203125" style="506" customWidth="1"/>
    <col min="1283" max="1283" width="13.44140625" style="506" customWidth="1"/>
    <col min="1284" max="1284" width="19.88671875" style="506" customWidth="1"/>
    <col min="1285" max="1285" width="14.6640625" style="506" customWidth="1"/>
    <col min="1286" max="1286" width="11.33203125" style="506" customWidth="1"/>
    <col min="1287" max="1536" width="9.109375" style="506"/>
    <col min="1537" max="1537" width="17" style="506" customWidth="1"/>
    <col min="1538" max="1538" width="30.33203125" style="506" customWidth="1"/>
    <col min="1539" max="1539" width="13.44140625" style="506" customWidth="1"/>
    <col min="1540" max="1540" width="19.88671875" style="506" customWidth="1"/>
    <col min="1541" max="1541" width="14.6640625" style="506" customWidth="1"/>
    <col min="1542" max="1542" width="11.33203125" style="506" customWidth="1"/>
    <col min="1543" max="1792" width="9.109375" style="506"/>
    <col min="1793" max="1793" width="17" style="506" customWidth="1"/>
    <col min="1794" max="1794" width="30.33203125" style="506" customWidth="1"/>
    <col min="1795" max="1795" width="13.44140625" style="506" customWidth="1"/>
    <col min="1796" max="1796" width="19.88671875" style="506" customWidth="1"/>
    <col min="1797" max="1797" width="14.6640625" style="506" customWidth="1"/>
    <col min="1798" max="1798" width="11.33203125" style="506" customWidth="1"/>
    <col min="1799" max="2048" width="9.109375" style="506"/>
    <col min="2049" max="2049" width="17" style="506" customWidth="1"/>
    <col min="2050" max="2050" width="30.33203125" style="506" customWidth="1"/>
    <col min="2051" max="2051" width="13.44140625" style="506" customWidth="1"/>
    <col min="2052" max="2052" width="19.88671875" style="506" customWidth="1"/>
    <col min="2053" max="2053" width="14.6640625" style="506" customWidth="1"/>
    <col min="2054" max="2054" width="11.33203125" style="506" customWidth="1"/>
    <col min="2055" max="2304" width="9.109375" style="506"/>
    <col min="2305" max="2305" width="17" style="506" customWidth="1"/>
    <col min="2306" max="2306" width="30.33203125" style="506" customWidth="1"/>
    <col min="2307" max="2307" width="13.44140625" style="506" customWidth="1"/>
    <col min="2308" max="2308" width="19.88671875" style="506" customWidth="1"/>
    <col min="2309" max="2309" width="14.6640625" style="506" customWidth="1"/>
    <col min="2310" max="2310" width="11.33203125" style="506" customWidth="1"/>
    <col min="2311" max="2560" width="9.109375" style="506"/>
    <col min="2561" max="2561" width="17" style="506" customWidth="1"/>
    <col min="2562" max="2562" width="30.33203125" style="506" customWidth="1"/>
    <col min="2563" max="2563" width="13.44140625" style="506" customWidth="1"/>
    <col min="2564" max="2564" width="19.88671875" style="506" customWidth="1"/>
    <col min="2565" max="2565" width="14.6640625" style="506" customWidth="1"/>
    <col min="2566" max="2566" width="11.33203125" style="506" customWidth="1"/>
    <col min="2567" max="2816" width="9.109375" style="506"/>
    <col min="2817" max="2817" width="17" style="506" customWidth="1"/>
    <col min="2818" max="2818" width="30.33203125" style="506" customWidth="1"/>
    <col min="2819" max="2819" width="13.44140625" style="506" customWidth="1"/>
    <col min="2820" max="2820" width="19.88671875" style="506" customWidth="1"/>
    <col min="2821" max="2821" width="14.6640625" style="506" customWidth="1"/>
    <col min="2822" max="2822" width="11.33203125" style="506" customWidth="1"/>
    <col min="2823" max="3072" width="9.109375" style="506"/>
    <col min="3073" max="3073" width="17" style="506" customWidth="1"/>
    <col min="3074" max="3074" width="30.33203125" style="506" customWidth="1"/>
    <col min="3075" max="3075" width="13.44140625" style="506" customWidth="1"/>
    <col min="3076" max="3076" width="19.88671875" style="506" customWidth="1"/>
    <col min="3077" max="3077" width="14.6640625" style="506" customWidth="1"/>
    <col min="3078" max="3078" width="11.33203125" style="506" customWidth="1"/>
    <col min="3079" max="3328" width="9.109375" style="506"/>
    <col min="3329" max="3329" width="17" style="506" customWidth="1"/>
    <col min="3330" max="3330" width="30.33203125" style="506" customWidth="1"/>
    <col min="3331" max="3331" width="13.44140625" style="506" customWidth="1"/>
    <col min="3332" max="3332" width="19.88671875" style="506" customWidth="1"/>
    <col min="3333" max="3333" width="14.6640625" style="506" customWidth="1"/>
    <col min="3334" max="3334" width="11.33203125" style="506" customWidth="1"/>
    <col min="3335" max="3584" width="9.109375" style="506"/>
    <col min="3585" max="3585" width="17" style="506" customWidth="1"/>
    <col min="3586" max="3586" width="30.33203125" style="506" customWidth="1"/>
    <col min="3587" max="3587" width="13.44140625" style="506" customWidth="1"/>
    <col min="3588" max="3588" width="19.88671875" style="506" customWidth="1"/>
    <col min="3589" max="3589" width="14.6640625" style="506" customWidth="1"/>
    <col min="3590" max="3590" width="11.33203125" style="506" customWidth="1"/>
    <col min="3591" max="3840" width="9.109375" style="506"/>
    <col min="3841" max="3841" width="17" style="506" customWidth="1"/>
    <col min="3842" max="3842" width="30.33203125" style="506" customWidth="1"/>
    <col min="3843" max="3843" width="13.44140625" style="506" customWidth="1"/>
    <col min="3844" max="3844" width="19.88671875" style="506" customWidth="1"/>
    <col min="3845" max="3845" width="14.6640625" style="506" customWidth="1"/>
    <col min="3846" max="3846" width="11.33203125" style="506" customWidth="1"/>
    <col min="3847" max="4096" width="9.109375" style="506"/>
    <col min="4097" max="4097" width="17" style="506" customWidth="1"/>
    <col min="4098" max="4098" width="30.33203125" style="506" customWidth="1"/>
    <col min="4099" max="4099" width="13.44140625" style="506" customWidth="1"/>
    <col min="4100" max="4100" width="19.88671875" style="506" customWidth="1"/>
    <col min="4101" max="4101" width="14.6640625" style="506" customWidth="1"/>
    <col min="4102" max="4102" width="11.33203125" style="506" customWidth="1"/>
    <col min="4103" max="4352" width="9.109375" style="506"/>
    <col min="4353" max="4353" width="17" style="506" customWidth="1"/>
    <col min="4354" max="4354" width="30.33203125" style="506" customWidth="1"/>
    <col min="4355" max="4355" width="13.44140625" style="506" customWidth="1"/>
    <col min="4356" max="4356" width="19.88671875" style="506" customWidth="1"/>
    <col min="4357" max="4357" width="14.6640625" style="506" customWidth="1"/>
    <col min="4358" max="4358" width="11.33203125" style="506" customWidth="1"/>
    <col min="4359" max="4608" width="9.109375" style="506"/>
    <col min="4609" max="4609" width="17" style="506" customWidth="1"/>
    <col min="4610" max="4610" width="30.33203125" style="506" customWidth="1"/>
    <col min="4611" max="4611" width="13.44140625" style="506" customWidth="1"/>
    <col min="4612" max="4612" width="19.88671875" style="506" customWidth="1"/>
    <col min="4613" max="4613" width="14.6640625" style="506" customWidth="1"/>
    <col min="4614" max="4614" width="11.33203125" style="506" customWidth="1"/>
    <col min="4615" max="4864" width="9.109375" style="506"/>
    <col min="4865" max="4865" width="17" style="506" customWidth="1"/>
    <col min="4866" max="4866" width="30.33203125" style="506" customWidth="1"/>
    <col min="4867" max="4867" width="13.44140625" style="506" customWidth="1"/>
    <col min="4868" max="4868" width="19.88671875" style="506" customWidth="1"/>
    <col min="4869" max="4869" width="14.6640625" style="506" customWidth="1"/>
    <col min="4870" max="4870" width="11.33203125" style="506" customWidth="1"/>
    <col min="4871" max="5120" width="9.109375" style="506"/>
    <col min="5121" max="5121" width="17" style="506" customWidth="1"/>
    <col min="5122" max="5122" width="30.33203125" style="506" customWidth="1"/>
    <col min="5123" max="5123" width="13.44140625" style="506" customWidth="1"/>
    <col min="5124" max="5124" width="19.88671875" style="506" customWidth="1"/>
    <col min="5125" max="5125" width="14.6640625" style="506" customWidth="1"/>
    <col min="5126" max="5126" width="11.33203125" style="506" customWidth="1"/>
    <col min="5127" max="5376" width="9.109375" style="506"/>
    <col min="5377" max="5377" width="17" style="506" customWidth="1"/>
    <col min="5378" max="5378" width="30.33203125" style="506" customWidth="1"/>
    <col min="5379" max="5379" width="13.44140625" style="506" customWidth="1"/>
    <col min="5380" max="5380" width="19.88671875" style="506" customWidth="1"/>
    <col min="5381" max="5381" width="14.6640625" style="506" customWidth="1"/>
    <col min="5382" max="5382" width="11.33203125" style="506" customWidth="1"/>
    <col min="5383" max="5632" width="9.109375" style="506"/>
    <col min="5633" max="5633" width="17" style="506" customWidth="1"/>
    <col min="5634" max="5634" width="30.33203125" style="506" customWidth="1"/>
    <col min="5635" max="5635" width="13.44140625" style="506" customWidth="1"/>
    <col min="5636" max="5636" width="19.88671875" style="506" customWidth="1"/>
    <col min="5637" max="5637" width="14.6640625" style="506" customWidth="1"/>
    <col min="5638" max="5638" width="11.33203125" style="506" customWidth="1"/>
    <col min="5639" max="5888" width="9.109375" style="506"/>
    <col min="5889" max="5889" width="17" style="506" customWidth="1"/>
    <col min="5890" max="5890" width="30.33203125" style="506" customWidth="1"/>
    <col min="5891" max="5891" width="13.44140625" style="506" customWidth="1"/>
    <col min="5892" max="5892" width="19.88671875" style="506" customWidth="1"/>
    <col min="5893" max="5893" width="14.6640625" style="506" customWidth="1"/>
    <col min="5894" max="5894" width="11.33203125" style="506" customWidth="1"/>
    <col min="5895" max="6144" width="9.109375" style="506"/>
    <col min="6145" max="6145" width="17" style="506" customWidth="1"/>
    <col min="6146" max="6146" width="30.33203125" style="506" customWidth="1"/>
    <col min="6147" max="6147" width="13.44140625" style="506" customWidth="1"/>
    <col min="6148" max="6148" width="19.88671875" style="506" customWidth="1"/>
    <col min="6149" max="6149" width="14.6640625" style="506" customWidth="1"/>
    <col min="6150" max="6150" width="11.33203125" style="506" customWidth="1"/>
    <col min="6151" max="6400" width="9.109375" style="506"/>
    <col min="6401" max="6401" width="17" style="506" customWidth="1"/>
    <col min="6402" max="6402" width="30.33203125" style="506" customWidth="1"/>
    <col min="6403" max="6403" width="13.44140625" style="506" customWidth="1"/>
    <col min="6404" max="6404" width="19.88671875" style="506" customWidth="1"/>
    <col min="6405" max="6405" width="14.6640625" style="506" customWidth="1"/>
    <col min="6406" max="6406" width="11.33203125" style="506" customWidth="1"/>
    <col min="6407" max="6656" width="9.109375" style="506"/>
    <col min="6657" max="6657" width="17" style="506" customWidth="1"/>
    <col min="6658" max="6658" width="30.33203125" style="506" customWidth="1"/>
    <col min="6659" max="6659" width="13.44140625" style="506" customWidth="1"/>
    <col min="6660" max="6660" width="19.88671875" style="506" customWidth="1"/>
    <col min="6661" max="6661" width="14.6640625" style="506" customWidth="1"/>
    <col min="6662" max="6662" width="11.33203125" style="506" customWidth="1"/>
    <col min="6663" max="6912" width="9.109375" style="506"/>
    <col min="6913" max="6913" width="17" style="506" customWidth="1"/>
    <col min="6914" max="6914" width="30.33203125" style="506" customWidth="1"/>
    <col min="6915" max="6915" width="13.44140625" style="506" customWidth="1"/>
    <col min="6916" max="6916" width="19.88671875" style="506" customWidth="1"/>
    <col min="6917" max="6917" width="14.6640625" style="506" customWidth="1"/>
    <col min="6918" max="6918" width="11.33203125" style="506" customWidth="1"/>
    <col min="6919" max="7168" width="9.109375" style="506"/>
    <col min="7169" max="7169" width="17" style="506" customWidth="1"/>
    <col min="7170" max="7170" width="30.33203125" style="506" customWidth="1"/>
    <col min="7171" max="7171" width="13.44140625" style="506" customWidth="1"/>
    <col min="7172" max="7172" width="19.88671875" style="506" customWidth="1"/>
    <col min="7173" max="7173" width="14.6640625" style="506" customWidth="1"/>
    <col min="7174" max="7174" width="11.33203125" style="506" customWidth="1"/>
    <col min="7175" max="7424" width="9.109375" style="506"/>
    <col min="7425" max="7425" width="17" style="506" customWidth="1"/>
    <col min="7426" max="7426" width="30.33203125" style="506" customWidth="1"/>
    <col min="7427" max="7427" width="13.44140625" style="506" customWidth="1"/>
    <col min="7428" max="7428" width="19.88671875" style="506" customWidth="1"/>
    <col min="7429" max="7429" width="14.6640625" style="506" customWidth="1"/>
    <col min="7430" max="7430" width="11.33203125" style="506" customWidth="1"/>
    <col min="7431" max="7680" width="9.109375" style="506"/>
    <col min="7681" max="7681" width="17" style="506" customWidth="1"/>
    <col min="7682" max="7682" width="30.33203125" style="506" customWidth="1"/>
    <col min="7683" max="7683" width="13.44140625" style="506" customWidth="1"/>
    <col min="7684" max="7684" width="19.88671875" style="506" customWidth="1"/>
    <col min="7685" max="7685" width="14.6640625" style="506" customWidth="1"/>
    <col min="7686" max="7686" width="11.33203125" style="506" customWidth="1"/>
    <col min="7687" max="7936" width="9.109375" style="506"/>
    <col min="7937" max="7937" width="17" style="506" customWidth="1"/>
    <col min="7938" max="7938" width="30.33203125" style="506" customWidth="1"/>
    <col min="7939" max="7939" width="13.44140625" style="506" customWidth="1"/>
    <col min="7940" max="7940" width="19.88671875" style="506" customWidth="1"/>
    <col min="7941" max="7941" width="14.6640625" style="506" customWidth="1"/>
    <col min="7942" max="7942" width="11.33203125" style="506" customWidth="1"/>
    <col min="7943" max="8192" width="9.109375" style="506"/>
    <col min="8193" max="8193" width="17" style="506" customWidth="1"/>
    <col min="8194" max="8194" width="30.33203125" style="506" customWidth="1"/>
    <col min="8195" max="8195" width="13.44140625" style="506" customWidth="1"/>
    <col min="8196" max="8196" width="19.88671875" style="506" customWidth="1"/>
    <col min="8197" max="8197" width="14.6640625" style="506" customWidth="1"/>
    <col min="8198" max="8198" width="11.33203125" style="506" customWidth="1"/>
    <col min="8199" max="8448" width="9.109375" style="506"/>
    <col min="8449" max="8449" width="17" style="506" customWidth="1"/>
    <col min="8450" max="8450" width="30.33203125" style="506" customWidth="1"/>
    <col min="8451" max="8451" width="13.44140625" style="506" customWidth="1"/>
    <col min="8452" max="8452" width="19.88671875" style="506" customWidth="1"/>
    <col min="8453" max="8453" width="14.6640625" style="506" customWidth="1"/>
    <col min="8454" max="8454" width="11.33203125" style="506" customWidth="1"/>
    <col min="8455" max="8704" width="9.109375" style="506"/>
    <col min="8705" max="8705" width="17" style="506" customWidth="1"/>
    <col min="8706" max="8706" width="30.33203125" style="506" customWidth="1"/>
    <col min="8707" max="8707" width="13.44140625" style="506" customWidth="1"/>
    <col min="8708" max="8708" width="19.88671875" style="506" customWidth="1"/>
    <col min="8709" max="8709" width="14.6640625" style="506" customWidth="1"/>
    <col min="8710" max="8710" width="11.33203125" style="506" customWidth="1"/>
    <col min="8711" max="8960" width="9.109375" style="506"/>
    <col min="8961" max="8961" width="17" style="506" customWidth="1"/>
    <col min="8962" max="8962" width="30.33203125" style="506" customWidth="1"/>
    <col min="8963" max="8963" width="13.44140625" style="506" customWidth="1"/>
    <col min="8964" max="8964" width="19.88671875" style="506" customWidth="1"/>
    <col min="8965" max="8965" width="14.6640625" style="506" customWidth="1"/>
    <col min="8966" max="8966" width="11.33203125" style="506" customWidth="1"/>
    <col min="8967" max="9216" width="9.109375" style="506"/>
    <col min="9217" max="9217" width="17" style="506" customWidth="1"/>
    <col min="9218" max="9218" width="30.33203125" style="506" customWidth="1"/>
    <col min="9219" max="9219" width="13.44140625" style="506" customWidth="1"/>
    <col min="9220" max="9220" width="19.88671875" style="506" customWidth="1"/>
    <col min="9221" max="9221" width="14.6640625" style="506" customWidth="1"/>
    <col min="9222" max="9222" width="11.33203125" style="506" customWidth="1"/>
    <col min="9223" max="9472" width="9.109375" style="506"/>
    <col min="9473" max="9473" width="17" style="506" customWidth="1"/>
    <col min="9474" max="9474" width="30.33203125" style="506" customWidth="1"/>
    <col min="9475" max="9475" width="13.44140625" style="506" customWidth="1"/>
    <col min="9476" max="9476" width="19.88671875" style="506" customWidth="1"/>
    <col min="9477" max="9477" width="14.6640625" style="506" customWidth="1"/>
    <col min="9478" max="9478" width="11.33203125" style="506" customWidth="1"/>
    <col min="9479" max="9728" width="9.109375" style="506"/>
    <col min="9729" max="9729" width="17" style="506" customWidth="1"/>
    <col min="9730" max="9730" width="30.33203125" style="506" customWidth="1"/>
    <col min="9731" max="9731" width="13.44140625" style="506" customWidth="1"/>
    <col min="9732" max="9732" width="19.88671875" style="506" customWidth="1"/>
    <col min="9733" max="9733" width="14.6640625" style="506" customWidth="1"/>
    <col min="9734" max="9734" width="11.33203125" style="506" customWidth="1"/>
    <col min="9735" max="9984" width="9.109375" style="506"/>
    <col min="9985" max="9985" width="17" style="506" customWidth="1"/>
    <col min="9986" max="9986" width="30.33203125" style="506" customWidth="1"/>
    <col min="9987" max="9987" width="13.44140625" style="506" customWidth="1"/>
    <col min="9988" max="9988" width="19.88671875" style="506" customWidth="1"/>
    <col min="9989" max="9989" width="14.6640625" style="506" customWidth="1"/>
    <col min="9990" max="9990" width="11.33203125" style="506" customWidth="1"/>
    <col min="9991" max="10240" width="9.109375" style="506"/>
    <col min="10241" max="10241" width="17" style="506" customWidth="1"/>
    <col min="10242" max="10242" width="30.33203125" style="506" customWidth="1"/>
    <col min="10243" max="10243" width="13.44140625" style="506" customWidth="1"/>
    <col min="10244" max="10244" width="19.88671875" style="506" customWidth="1"/>
    <col min="10245" max="10245" width="14.6640625" style="506" customWidth="1"/>
    <col min="10246" max="10246" width="11.33203125" style="506" customWidth="1"/>
    <col min="10247" max="10496" width="9.109375" style="506"/>
    <col min="10497" max="10497" width="17" style="506" customWidth="1"/>
    <col min="10498" max="10498" width="30.33203125" style="506" customWidth="1"/>
    <col min="10499" max="10499" width="13.44140625" style="506" customWidth="1"/>
    <col min="10500" max="10500" width="19.88671875" style="506" customWidth="1"/>
    <col min="10501" max="10501" width="14.6640625" style="506" customWidth="1"/>
    <col min="10502" max="10502" width="11.33203125" style="506" customWidth="1"/>
    <col min="10503" max="10752" width="9.109375" style="506"/>
    <col min="10753" max="10753" width="17" style="506" customWidth="1"/>
    <col min="10754" max="10754" width="30.33203125" style="506" customWidth="1"/>
    <col min="10755" max="10755" width="13.44140625" style="506" customWidth="1"/>
    <col min="10756" max="10756" width="19.88671875" style="506" customWidth="1"/>
    <col min="10757" max="10757" width="14.6640625" style="506" customWidth="1"/>
    <col min="10758" max="10758" width="11.33203125" style="506" customWidth="1"/>
    <col min="10759" max="11008" width="9.109375" style="506"/>
    <col min="11009" max="11009" width="17" style="506" customWidth="1"/>
    <col min="11010" max="11010" width="30.33203125" style="506" customWidth="1"/>
    <col min="11011" max="11011" width="13.44140625" style="506" customWidth="1"/>
    <col min="11012" max="11012" width="19.88671875" style="506" customWidth="1"/>
    <col min="11013" max="11013" width="14.6640625" style="506" customWidth="1"/>
    <col min="11014" max="11014" width="11.33203125" style="506" customWidth="1"/>
    <col min="11015" max="11264" width="9.109375" style="506"/>
    <col min="11265" max="11265" width="17" style="506" customWidth="1"/>
    <col min="11266" max="11266" width="30.33203125" style="506" customWidth="1"/>
    <col min="11267" max="11267" width="13.44140625" style="506" customWidth="1"/>
    <col min="11268" max="11268" width="19.88671875" style="506" customWidth="1"/>
    <col min="11269" max="11269" width="14.6640625" style="506" customWidth="1"/>
    <col min="11270" max="11270" width="11.33203125" style="506" customWidth="1"/>
    <col min="11271" max="11520" width="9.109375" style="506"/>
    <col min="11521" max="11521" width="17" style="506" customWidth="1"/>
    <col min="11522" max="11522" width="30.33203125" style="506" customWidth="1"/>
    <col min="11523" max="11523" width="13.44140625" style="506" customWidth="1"/>
    <col min="11524" max="11524" width="19.88671875" style="506" customWidth="1"/>
    <col min="11525" max="11525" width="14.6640625" style="506" customWidth="1"/>
    <col min="11526" max="11526" width="11.33203125" style="506" customWidth="1"/>
    <col min="11527" max="11776" width="9.109375" style="506"/>
    <col min="11777" max="11777" width="17" style="506" customWidth="1"/>
    <col min="11778" max="11778" width="30.33203125" style="506" customWidth="1"/>
    <col min="11779" max="11779" width="13.44140625" style="506" customWidth="1"/>
    <col min="11780" max="11780" width="19.88671875" style="506" customWidth="1"/>
    <col min="11781" max="11781" width="14.6640625" style="506" customWidth="1"/>
    <col min="11782" max="11782" width="11.33203125" style="506" customWidth="1"/>
    <col min="11783" max="12032" width="9.109375" style="506"/>
    <col min="12033" max="12033" width="17" style="506" customWidth="1"/>
    <col min="12034" max="12034" width="30.33203125" style="506" customWidth="1"/>
    <col min="12035" max="12035" width="13.44140625" style="506" customWidth="1"/>
    <col min="12036" max="12036" width="19.88671875" style="506" customWidth="1"/>
    <col min="12037" max="12037" width="14.6640625" style="506" customWidth="1"/>
    <col min="12038" max="12038" width="11.33203125" style="506" customWidth="1"/>
    <col min="12039" max="12288" width="9.109375" style="506"/>
    <col min="12289" max="12289" width="17" style="506" customWidth="1"/>
    <col min="12290" max="12290" width="30.33203125" style="506" customWidth="1"/>
    <col min="12291" max="12291" width="13.44140625" style="506" customWidth="1"/>
    <col min="12292" max="12292" width="19.88671875" style="506" customWidth="1"/>
    <col min="12293" max="12293" width="14.6640625" style="506" customWidth="1"/>
    <col min="12294" max="12294" width="11.33203125" style="506" customWidth="1"/>
    <col min="12295" max="12544" width="9.109375" style="506"/>
    <col min="12545" max="12545" width="17" style="506" customWidth="1"/>
    <col min="12546" max="12546" width="30.33203125" style="506" customWidth="1"/>
    <col min="12547" max="12547" width="13.44140625" style="506" customWidth="1"/>
    <col min="12548" max="12548" width="19.88671875" style="506" customWidth="1"/>
    <col min="12549" max="12549" width="14.6640625" style="506" customWidth="1"/>
    <col min="12550" max="12550" width="11.33203125" style="506" customWidth="1"/>
    <col min="12551" max="12800" width="9.109375" style="506"/>
    <col min="12801" max="12801" width="17" style="506" customWidth="1"/>
    <col min="12802" max="12802" width="30.33203125" style="506" customWidth="1"/>
    <col min="12803" max="12803" width="13.44140625" style="506" customWidth="1"/>
    <col min="12804" max="12804" width="19.88671875" style="506" customWidth="1"/>
    <col min="12805" max="12805" width="14.6640625" style="506" customWidth="1"/>
    <col min="12806" max="12806" width="11.33203125" style="506" customWidth="1"/>
    <col min="12807" max="13056" width="9.109375" style="506"/>
    <col min="13057" max="13057" width="17" style="506" customWidth="1"/>
    <col min="13058" max="13058" width="30.33203125" style="506" customWidth="1"/>
    <col min="13059" max="13059" width="13.44140625" style="506" customWidth="1"/>
    <col min="13060" max="13060" width="19.88671875" style="506" customWidth="1"/>
    <col min="13061" max="13061" width="14.6640625" style="506" customWidth="1"/>
    <col min="13062" max="13062" width="11.33203125" style="506" customWidth="1"/>
    <col min="13063" max="13312" width="9.109375" style="506"/>
    <col min="13313" max="13313" width="17" style="506" customWidth="1"/>
    <col min="13314" max="13314" width="30.33203125" style="506" customWidth="1"/>
    <col min="13315" max="13315" width="13.44140625" style="506" customWidth="1"/>
    <col min="13316" max="13316" width="19.88671875" style="506" customWidth="1"/>
    <col min="13317" max="13317" width="14.6640625" style="506" customWidth="1"/>
    <col min="13318" max="13318" width="11.33203125" style="506" customWidth="1"/>
    <col min="13319" max="13568" width="9.109375" style="506"/>
    <col min="13569" max="13569" width="17" style="506" customWidth="1"/>
    <col min="13570" max="13570" width="30.33203125" style="506" customWidth="1"/>
    <col min="13571" max="13571" width="13.44140625" style="506" customWidth="1"/>
    <col min="13572" max="13572" width="19.88671875" style="506" customWidth="1"/>
    <col min="13573" max="13573" width="14.6640625" style="506" customWidth="1"/>
    <col min="13574" max="13574" width="11.33203125" style="506" customWidth="1"/>
    <col min="13575" max="13824" width="9.109375" style="506"/>
    <col min="13825" max="13825" width="17" style="506" customWidth="1"/>
    <col min="13826" max="13826" width="30.33203125" style="506" customWidth="1"/>
    <col min="13827" max="13827" width="13.44140625" style="506" customWidth="1"/>
    <col min="13828" max="13828" width="19.88671875" style="506" customWidth="1"/>
    <col min="13829" max="13829" width="14.6640625" style="506" customWidth="1"/>
    <col min="13830" max="13830" width="11.33203125" style="506" customWidth="1"/>
    <col min="13831" max="14080" width="9.109375" style="506"/>
    <col min="14081" max="14081" width="17" style="506" customWidth="1"/>
    <col min="14082" max="14082" width="30.33203125" style="506" customWidth="1"/>
    <col min="14083" max="14083" width="13.44140625" style="506" customWidth="1"/>
    <col min="14084" max="14084" width="19.88671875" style="506" customWidth="1"/>
    <col min="14085" max="14085" width="14.6640625" style="506" customWidth="1"/>
    <col min="14086" max="14086" width="11.33203125" style="506" customWidth="1"/>
    <col min="14087" max="14336" width="9.109375" style="506"/>
    <col min="14337" max="14337" width="17" style="506" customWidth="1"/>
    <col min="14338" max="14338" width="30.33203125" style="506" customWidth="1"/>
    <col min="14339" max="14339" width="13.44140625" style="506" customWidth="1"/>
    <col min="14340" max="14340" width="19.88671875" style="506" customWidth="1"/>
    <col min="14341" max="14341" width="14.6640625" style="506" customWidth="1"/>
    <col min="14342" max="14342" width="11.33203125" style="506" customWidth="1"/>
    <col min="14343" max="14592" width="9.109375" style="506"/>
    <col min="14593" max="14593" width="17" style="506" customWidth="1"/>
    <col min="14594" max="14594" width="30.33203125" style="506" customWidth="1"/>
    <col min="14595" max="14595" width="13.44140625" style="506" customWidth="1"/>
    <col min="14596" max="14596" width="19.88671875" style="506" customWidth="1"/>
    <col min="14597" max="14597" width="14.6640625" style="506" customWidth="1"/>
    <col min="14598" max="14598" width="11.33203125" style="506" customWidth="1"/>
    <col min="14599" max="14848" width="9.109375" style="506"/>
    <col min="14849" max="14849" width="17" style="506" customWidth="1"/>
    <col min="14850" max="14850" width="30.33203125" style="506" customWidth="1"/>
    <col min="14851" max="14851" width="13.44140625" style="506" customWidth="1"/>
    <col min="14852" max="14852" width="19.88671875" style="506" customWidth="1"/>
    <col min="14853" max="14853" width="14.6640625" style="506" customWidth="1"/>
    <col min="14854" max="14854" width="11.33203125" style="506" customWidth="1"/>
    <col min="14855" max="15104" width="9.109375" style="506"/>
    <col min="15105" max="15105" width="17" style="506" customWidth="1"/>
    <col min="15106" max="15106" width="30.33203125" style="506" customWidth="1"/>
    <col min="15107" max="15107" width="13.44140625" style="506" customWidth="1"/>
    <col min="15108" max="15108" width="19.88671875" style="506" customWidth="1"/>
    <col min="15109" max="15109" width="14.6640625" style="506" customWidth="1"/>
    <col min="15110" max="15110" width="11.33203125" style="506" customWidth="1"/>
    <col min="15111" max="15360" width="9.109375" style="506"/>
    <col min="15361" max="15361" width="17" style="506" customWidth="1"/>
    <col min="15362" max="15362" width="30.33203125" style="506" customWidth="1"/>
    <col min="15363" max="15363" width="13.44140625" style="506" customWidth="1"/>
    <col min="15364" max="15364" width="19.88671875" style="506" customWidth="1"/>
    <col min="15365" max="15365" width="14.6640625" style="506" customWidth="1"/>
    <col min="15366" max="15366" width="11.33203125" style="506" customWidth="1"/>
    <col min="15367" max="15616" width="9.109375" style="506"/>
    <col min="15617" max="15617" width="17" style="506" customWidth="1"/>
    <col min="15618" max="15618" width="30.33203125" style="506" customWidth="1"/>
    <col min="15619" max="15619" width="13.44140625" style="506" customWidth="1"/>
    <col min="15620" max="15620" width="19.88671875" style="506" customWidth="1"/>
    <col min="15621" max="15621" width="14.6640625" style="506" customWidth="1"/>
    <col min="15622" max="15622" width="11.33203125" style="506" customWidth="1"/>
    <col min="15623" max="15872" width="9.109375" style="506"/>
    <col min="15873" max="15873" width="17" style="506" customWidth="1"/>
    <col min="15874" max="15874" width="30.33203125" style="506" customWidth="1"/>
    <col min="15875" max="15875" width="13.44140625" style="506" customWidth="1"/>
    <col min="15876" max="15876" width="19.88671875" style="506" customWidth="1"/>
    <col min="15877" max="15877" width="14.6640625" style="506" customWidth="1"/>
    <col min="15878" max="15878" width="11.33203125" style="506" customWidth="1"/>
    <col min="15879" max="16128" width="9.109375" style="506"/>
    <col min="16129" max="16129" width="17" style="506" customWidth="1"/>
    <col min="16130" max="16130" width="30.33203125" style="506" customWidth="1"/>
    <col min="16131" max="16131" width="13.44140625" style="506" customWidth="1"/>
    <col min="16132" max="16132" width="19.88671875" style="506" customWidth="1"/>
    <col min="16133" max="16133" width="14.6640625" style="506" customWidth="1"/>
    <col min="16134" max="16134" width="11.33203125" style="506" customWidth="1"/>
    <col min="16135" max="16384" width="9.109375" style="506"/>
  </cols>
  <sheetData>
    <row r="3" spans="1:6" ht="28.8">
      <c r="A3" s="510"/>
      <c r="D3" s="618" t="s">
        <v>1731</v>
      </c>
      <c r="E3" s="618" t="s">
        <v>1772</v>
      </c>
      <c r="F3" s="618" t="s">
        <v>161</v>
      </c>
    </row>
    <row r="4" spans="1:6">
      <c r="A4" s="609" t="s">
        <v>1732</v>
      </c>
      <c r="B4" s="641">
        <v>45500</v>
      </c>
      <c r="D4" s="612">
        <v>0</v>
      </c>
      <c r="E4" s="612">
        <v>2650</v>
      </c>
      <c r="F4" s="616">
        <v>0.15</v>
      </c>
    </row>
    <row r="5" spans="1:6">
      <c r="A5" s="609" t="s">
        <v>1734</v>
      </c>
      <c r="B5" s="642"/>
      <c r="D5" s="613">
        <f>E4+1</f>
        <v>2651</v>
      </c>
      <c r="E5" s="613">
        <v>27300</v>
      </c>
      <c r="F5" s="617">
        <v>0.28000000000000003</v>
      </c>
    </row>
    <row r="6" spans="1:6">
      <c r="A6" s="510"/>
      <c r="D6" s="613">
        <f>E5+1</f>
        <v>27301</v>
      </c>
      <c r="E6" s="613">
        <v>58500</v>
      </c>
      <c r="F6" s="617">
        <v>0.31</v>
      </c>
    </row>
    <row r="7" spans="1:6">
      <c r="A7" s="510"/>
      <c r="D7" s="613">
        <f>E6+1</f>
        <v>58501</v>
      </c>
      <c r="E7" s="613">
        <v>131800</v>
      </c>
      <c r="F7" s="617">
        <v>0.36</v>
      </c>
    </row>
    <row r="8" spans="1:6">
      <c r="A8" s="510"/>
      <c r="D8" s="613">
        <f>E7+1</f>
        <v>131801</v>
      </c>
      <c r="E8" s="613">
        <v>284700</v>
      </c>
      <c r="F8" s="617">
        <v>0.39600000000000002</v>
      </c>
    </row>
    <row r="9" spans="1:6">
      <c r="A9" s="510"/>
      <c r="D9" s="613">
        <f>E8+1</f>
        <v>284701</v>
      </c>
      <c r="E9" s="613"/>
      <c r="F9" s="617">
        <v>0.45250000000000001</v>
      </c>
    </row>
    <row r="10" spans="1:6">
      <c r="A10" s="510"/>
    </row>
    <row r="11" spans="1:6">
      <c r="A11" s="643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96"/>
  <dimension ref="B3:M21"/>
  <sheetViews>
    <sheetView showGridLines="0" workbookViewId="0"/>
  </sheetViews>
  <sheetFormatPr defaultColWidth="9.109375" defaultRowHeight="15.6"/>
  <cols>
    <col min="1" max="1" width="3.44140625" style="814" customWidth="1"/>
    <col min="2" max="16384" width="9.109375" style="814"/>
  </cols>
  <sheetData>
    <row r="3" spans="2:13" s="185" customFormat="1" ht="38.25" customHeight="1" thickBot="1">
      <c r="B3" s="186" t="s">
        <v>273</v>
      </c>
      <c r="C3" s="187"/>
      <c r="D3" s="187"/>
      <c r="E3" s="187"/>
    </row>
    <row r="4" spans="2:13" s="185" customFormat="1" ht="17.25" customHeight="1">
      <c r="B4" s="815"/>
      <c r="C4" s="816"/>
      <c r="D4" s="816"/>
      <c r="E4" s="816"/>
      <c r="H4" s="816"/>
    </row>
    <row r="5" spans="2:13" s="190" customFormat="1" ht="13.5" customHeight="1">
      <c r="D5" s="191"/>
      <c r="G5" s="185"/>
    </row>
    <row r="6" spans="2:13" s="816" customFormat="1" ht="35.25" customHeight="1">
      <c r="B6" s="817" t="s">
        <v>424</v>
      </c>
      <c r="C6" s="817"/>
    </row>
    <row r="7" spans="2:13">
      <c r="B7" s="143" t="s">
        <v>425</v>
      </c>
      <c r="C7" s="144" t="s">
        <v>59</v>
      </c>
      <c r="D7" s="145" t="s">
        <v>426</v>
      </c>
      <c r="E7" s="145" t="s">
        <v>427</v>
      </c>
      <c r="F7" s="145" t="s">
        <v>428</v>
      </c>
      <c r="G7" s="145" t="s">
        <v>429</v>
      </c>
      <c r="H7" s="145" t="s">
        <v>430</v>
      </c>
      <c r="I7" s="144" t="s">
        <v>160</v>
      </c>
      <c r="J7" s="146" t="s">
        <v>431</v>
      </c>
    </row>
    <row r="8" spans="2:13">
      <c r="B8" s="147">
        <v>186001</v>
      </c>
      <c r="C8" s="148" t="s">
        <v>432</v>
      </c>
      <c r="D8" s="149">
        <v>30</v>
      </c>
      <c r="E8" s="150">
        <v>68</v>
      </c>
      <c r="F8" s="149">
        <v>64</v>
      </c>
      <c r="G8" s="150">
        <v>60</v>
      </c>
      <c r="H8" s="149">
        <v>96</v>
      </c>
      <c r="I8" s="151">
        <f>AVERAGE(D8:H8)</f>
        <v>63.6</v>
      </c>
      <c r="J8" s="152"/>
    </row>
    <row r="9" spans="2:13">
      <c r="B9" s="147">
        <v>186002</v>
      </c>
      <c r="C9" s="148" t="s">
        <v>433</v>
      </c>
      <c r="D9" s="149"/>
      <c r="E9" s="150"/>
      <c r="F9" s="149">
        <v>50</v>
      </c>
      <c r="G9" s="150">
        <v>32</v>
      </c>
      <c r="H9" s="149">
        <v>60</v>
      </c>
      <c r="I9" s="151">
        <f t="shared" ref="I9:I17" si="0">AVERAGE(D9:H9)</f>
        <v>47.333333333333336</v>
      </c>
      <c r="J9" s="152"/>
    </row>
    <row r="10" spans="2:13">
      <c r="B10" s="147">
        <v>186003</v>
      </c>
      <c r="C10" s="148" t="s">
        <v>434</v>
      </c>
      <c r="D10" s="149">
        <v>65</v>
      </c>
      <c r="E10" s="150">
        <v>78</v>
      </c>
      <c r="F10" s="149">
        <v>68</v>
      </c>
      <c r="G10" s="150">
        <v>49</v>
      </c>
      <c r="H10" s="149">
        <v>93</v>
      </c>
      <c r="I10" s="151">
        <f t="shared" si="0"/>
        <v>70.599999999999994</v>
      </c>
      <c r="J10" s="152"/>
      <c r="L10" s="153" t="s">
        <v>435</v>
      </c>
      <c r="M10" s="153" t="s">
        <v>431</v>
      </c>
    </row>
    <row r="11" spans="2:13">
      <c r="B11" s="147">
        <v>186004</v>
      </c>
      <c r="C11" s="148" t="s">
        <v>436</v>
      </c>
      <c r="D11" s="149">
        <v>39</v>
      </c>
      <c r="E11" s="150">
        <v>50</v>
      </c>
      <c r="F11" s="149"/>
      <c r="G11" s="150"/>
      <c r="H11" s="149">
        <v>43</v>
      </c>
      <c r="I11" s="151">
        <f t="shared" si="0"/>
        <v>44</v>
      </c>
      <c r="J11" s="152"/>
      <c r="L11" s="154">
        <v>0</v>
      </c>
      <c r="M11" s="155" t="s">
        <v>182</v>
      </c>
    </row>
    <row r="12" spans="2:13">
      <c r="B12" s="147">
        <v>186005</v>
      </c>
      <c r="C12" s="148" t="s">
        <v>437</v>
      </c>
      <c r="D12" s="149">
        <v>65</v>
      </c>
      <c r="E12" s="150">
        <v>49</v>
      </c>
      <c r="F12" s="149">
        <v>61</v>
      </c>
      <c r="G12" s="150">
        <v>45</v>
      </c>
      <c r="H12" s="149">
        <v>69</v>
      </c>
      <c r="I12" s="151">
        <f t="shared" si="0"/>
        <v>57.8</v>
      </c>
      <c r="J12" s="152"/>
      <c r="L12" s="154">
        <v>45</v>
      </c>
      <c r="M12" s="155" t="s">
        <v>181</v>
      </c>
    </row>
    <row r="13" spans="2:13">
      <c r="B13" s="147">
        <v>186006</v>
      </c>
      <c r="C13" s="148" t="s">
        <v>438</v>
      </c>
      <c r="D13" s="149">
        <v>46</v>
      </c>
      <c r="E13" s="150">
        <v>75</v>
      </c>
      <c r="F13" s="149">
        <v>55</v>
      </c>
      <c r="G13" s="150">
        <v>61</v>
      </c>
      <c r="H13" s="149">
        <v>72</v>
      </c>
      <c r="I13" s="151">
        <f t="shared" si="0"/>
        <v>61.8</v>
      </c>
      <c r="J13" s="152"/>
      <c r="K13" s="820"/>
      <c r="L13" s="154">
        <v>60</v>
      </c>
      <c r="M13" s="155" t="s">
        <v>180</v>
      </c>
    </row>
    <row r="14" spans="2:13">
      <c r="B14" s="147">
        <v>186007</v>
      </c>
      <c r="C14" s="148" t="s">
        <v>439</v>
      </c>
      <c r="D14" s="149">
        <v>45</v>
      </c>
      <c r="E14" s="150">
        <v>65</v>
      </c>
      <c r="F14" s="149">
        <v>59</v>
      </c>
      <c r="G14" s="150"/>
      <c r="H14" s="149"/>
      <c r="I14" s="151">
        <f t="shared" si="0"/>
        <v>56.333333333333336</v>
      </c>
      <c r="J14" s="152"/>
      <c r="L14" s="154">
        <v>75</v>
      </c>
      <c r="M14" s="155" t="s">
        <v>179</v>
      </c>
    </row>
    <row r="15" spans="2:13">
      <c r="B15" s="147">
        <v>186008</v>
      </c>
      <c r="C15" s="148" t="s">
        <v>440</v>
      </c>
      <c r="D15" s="149">
        <v>87</v>
      </c>
      <c r="E15" s="150">
        <v>60</v>
      </c>
      <c r="F15" s="149">
        <v>74</v>
      </c>
      <c r="G15" s="150">
        <v>43</v>
      </c>
      <c r="H15" s="149">
        <v>70</v>
      </c>
      <c r="I15" s="151">
        <f t="shared" si="0"/>
        <v>66.8</v>
      </c>
      <c r="J15" s="152"/>
    </row>
    <row r="16" spans="2:13">
      <c r="B16" s="156">
        <v>186009</v>
      </c>
      <c r="C16" s="157" t="s">
        <v>441</v>
      </c>
      <c r="D16" s="158">
        <v>95</v>
      </c>
      <c r="E16" s="150">
        <v>73</v>
      </c>
      <c r="F16" s="158">
        <v>83</v>
      </c>
      <c r="G16" s="150">
        <v>81</v>
      </c>
      <c r="H16" s="158">
        <v>69</v>
      </c>
      <c r="I16" s="159">
        <f t="shared" si="0"/>
        <v>80.2</v>
      </c>
      <c r="J16" s="160"/>
    </row>
    <row r="17" spans="2:10" ht="16.2" thickBot="1">
      <c r="B17" s="161">
        <v>186010</v>
      </c>
      <c r="C17" s="162" t="s">
        <v>442</v>
      </c>
      <c r="D17" s="163">
        <v>83</v>
      </c>
      <c r="E17" s="164">
        <v>80</v>
      </c>
      <c r="F17" s="163">
        <v>64</v>
      </c>
      <c r="G17" s="164">
        <v>79</v>
      </c>
      <c r="H17" s="163">
        <v>63</v>
      </c>
      <c r="I17" s="165">
        <f t="shared" si="0"/>
        <v>73.8</v>
      </c>
      <c r="J17" s="166"/>
    </row>
    <row r="18" spans="2:10">
      <c r="B18" s="818"/>
      <c r="C18" s="818"/>
      <c r="D18" s="818"/>
      <c r="E18" s="818"/>
      <c r="F18" s="818"/>
      <c r="G18" s="818"/>
      <c r="H18" s="818"/>
    </row>
    <row r="19" spans="2:10">
      <c r="B19" s="818"/>
      <c r="C19" s="818"/>
      <c r="D19" s="819"/>
      <c r="E19" s="819"/>
      <c r="F19" s="819"/>
    </row>
    <row r="20" spans="2:10">
      <c r="B20" s="818"/>
      <c r="C20" s="818"/>
      <c r="D20" s="818"/>
      <c r="E20" s="818"/>
      <c r="F20" s="818"/>
    </row>
    <row r="21" spans="2:10">
      <c r="B21" s="818"/>
      <c r="C21" s="818"/>
      <c r="D21" s="818"/>
      <c r="E21" s="818"/>
      <c r="F21" s="818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97"/>
  <dimension ref="B3:K19"/>
  <sheetViews>
    <sheetView showGridLines="0" workbookViewId="0">
      <selection activeCell="K19" sqref="K19"/>
    </sheetView>
  </sheetViews>
  <sheetFormatPr defaultColWidth="9.109375" defaultRowHeight="15.6"/>
  <cols>
    <col min="1" max="1" width="4.6640625" style="814" customWidth="1"/>
    <col min="2" max="2" width="22.44140625" style="814" bestFit="1" customWidth="1"/>
    <col min="3" max="3" width="13.6640625" style="814" bestFit="1" customWidth="1"/>
    <col min="4" max="4" width="19.88671875" style="814" bestFit="1" customWidth="1"/>
    <col min="5" max="5" width="15.44140625" style="814" customWidth="1"/>
    <col min="6" max="7" width="9.109375" style="814"/>
    <col min="8" max="8" width="19.33203125" style="814" bestFit="1" customWidth="1"/>
    <col min="9" max="9" width="14.109375" style="814" customWidth="1"/>
    <col min="10" max="16384" width="9.109375" style="814"/>
  </cols>
  <sheetData>
    <row r="3" spans="2:11" s="185" customFormat="1" ht="38.25" customHeight="1" thickBot="1">
      <c r="B3" s="186" t="s">
        <v>273</v>
      </c>
      <c r="C3" s="187"/>
      <c r="D3" s="187"/>
      <c r="E3" s="187"/>
    </row>
    <row r="4" spans="2:11" s="185" customFormat="1" ht="17.25" customHeight="1">
      <c r="B4" s="815"/>
      <c r="C4" s="816"/>
      <c r="D4" s="816"/>
      <c r="E4" s="816"/>
      <c r="H4" s="816"/>
    </row>
    <row r="5" spans="2:11" s="190" customFormat="1" ht="13.5" customHeight="1">
      <c r="D5" s="191"/>
      <c r="G5" s="185"/>
    </row>
    <row r="6" spans="2:11" s="816" customFormat="1" ht="35.25" customHeight="1">
      <c r="B6" s="817" t="s">
        <v>443</v>
      </c>
      <c r="C6" s="817"/>
    </row>
    <row r="7" spans="2:11">
      <c r="B7" s="167" t="s">
        <v>59</v>
      </c>
      <c r="C7" s="168" t="s">
        <v>444</v>
      </c>
      <c r="D7" s="168" t="s">
        <v>272</v>
      </c>
      <c r="E7" s="169" t="s">
        <v>95</v>
      </c>
      <c r="F7" s="816"/>
      <c r="G7" s="816"/>
      <c r="J7" s="821"/>
      <c r="K7" s="816"/>
    </row>
    <row r="8" spans="2:11">
      <c r="B8" s="170" t="s">
        <v>445</v>
      </c>
      <c r="C8" s="149" t="s">
        <v>271</v>
      </c>
      <c r="D8" s="171">
        <v>56000</v>
      </c>
      <c r="E8" s="172"/>
      <c r="F8" s="816"/>
      <c r="G8" s="816"/>
      <c r="H8" s="822" t="s">
        <v>446</v>
      </c>
      <c r="J8" s="821"/>
      <c r="K8" s="816"/>
    </row>
    <row r="9" spans="2:11">
      <c r="B9" s="170" t="s">
        <v>447</v>
      </c>
      <c r="C9" s="149" t="s">
        <v>448</v>
      </c>
      <c r="D9" s="171">
        <v>32000</v>
      </c>
      <c r="E9" s="172"/>
      <c r="F9" s="816"/>
      <c r="G9" s="816"/>
      <c r="H9" s="173" t="s">
        <v>272</v>
      </c>
      <c r="I9" s="174" t="s">
        <v>95</v>
      </c>
      <c r="J9" s="821"/>
      <c r="K9" s="816"/>
    </row>
    <row r="10" spans="2:11">
      <c r="B10" s="170" t="s">
        <v>449</v>
      </c>
      <c r="C10" s="149" t="s">
        <v>448</v>
      </c>
      <c r="D10" s="171">
        <v>62000</v>
      </c>
      <c r="E10" s="172"/>
      <c r="F10" s="816"/>
      <c r="G10" s="816"/>
      <c r="H10" s="175">
        <v>0</v>
      </c>
      <c r="I10" s="176">
        <v>0</v>
      </c>
      <c r="J10" s="821"/>
      <c r="K10" s="816"/>
    </row>
    <row r="11" spans="2:11">
      <c r="B11" s="170" t="s">
        <v>450</v>
      </c>
      <c r="C11" s="149" t="s">
        <v>271</v>
      </c>
      <c r="D11" s="171">
        <v>73240</v>
      </c>
      <c r="E11" s="172"/>
      <c r="F11" s="816"/>
      <c r="G11" s="816"/>
      <c r="H11" s="177">
        <v>50000</v>
      </c>
      <c r="I11" s="178">
        <v>1000</v>
      </c>
      <c r="J11" s="821"/>
      <c r="K11" s="816"/>
    </row>
    <row r="12" spans="2:11">
      <c r="B12" s="170" t="s">
        <v>451</v>
      </c>
      <c r="C12" s="149" t="s">
        <v>452</v>
      </c>
      <c r="D12" s="171">
        <v>20500</v>
      </c>
      <c r="E12" s="172"/>
      <c r="F12" s="816"/>
      <c r="G12" s="816"/>
      <c r="H12" s="175">
        <v>55000</v>
      </c>
      <c r="I12" s="176">
        <v>2000</v>
      </c>
      <c r="J12" s="821"/>
      <c r="K12" s="816"/>
    </row>
    <row r="13" spans="2:11">
      <c r="B13" s="170" t="s">
        <v>453</v>
      </c>
      <c r="C13" s="149" t="s">
        <v>271</v>
      </c>
      <c r="D13" s="171">
        <v>110000</v>
      </c>
      <c r="E13" s="172"/>
      <c r="F13" s="816"/>
      <c r="G13" s="816"/>
      <c r="H13" s="177">
        <v>60000</v>
      </c>
      <c r="I13" s="178">
        <v>3000</v>
      </c>
      <c r="J13" s="821"/>
      <c r="K13" s="816"/>
    </row>
    <row r="14" spans="2:11">
      <c r="B14" s="170" t="s">
        <v>454</v>
      </c>
      <c r="C14" s="149" t="s">
        <v>448</v>
      </c>
      <c r="D14" s="171">
        <v>57650</v>
      </c>
      <c r="E14" s="172"/>
      <c r="F14" s="816"/>
      <c r="G14" s="816"/>
      <c r="H14" s="175">
        <v>65000</v>
      </c>
      <c r="I14" s="176">
        <v>4000</v>
      </c>
      <c r="J14" s="821"/>
      <c r="K14" s="816"/>
    </row>
    <row r="15" spans="2:11">
      <c r="B15" s="170" t="s">
        <v>455</v>
      </c>
      <c r="C15" s="149" t="s">
        <v>456</v>
      </c>
      <c r="D15" s="171">
        <v>33600</v>
      </c>
      <c r="E15" s="172"/>
      <c r="F15" s="816"/>
      <c r="G15" s="816"/>
      <c r="H15" s="177">
        <v>70000</v>
      </c>
      <c r="I15" s="178">
        <v>5000</v>
      </c>
      <c r="J15" s="821"/>
      <c r="K15" s="816"/>
    </row>
    <row r="16" spans="2:11" ht="16.2" thickBot="1">
      <c r="B16" s="179" t="s">
        <v>457</v>
      </c>
      <c r="C16" s="180" t="s">
        <v>448</v>
      </c>
      <c r="D16" s="181">
        <v>65000</v>
      </c>
      <c r="E16" s="182"/>
      <c r="F16" s="816"/>
      <c r="G16" s="816"/>
      <c r="H16" s="183">
        <v>100000</v>
      </c>
      <c r="I16" s="184">
        <v>10000</v>
      </c>
      <c r="J16" s="821"/>
      <c r="K16" s="816"/>
    </row>
    <row r="17" spans="2:11">
      <c r="B17" s="816"/>
      <c r="C17" s="816"/>
      <c r="D17" s="816"/>
      <c r="E17" s="816"/>
      <c r="F17" s="816"/>
      <c r="G17" s="816"/>
      <c r="H17" s="816"/>
      <c r="I17" s="816"/>
      <c r="J17" s="816"/>
      <c r="K17" s="816"/>
    </row>
    <row r="18" spans="2:11">
      <c r="B18" s="816"/>
      <c r="C18" s="816"/>
      <c r="D18" s="816"/>
      <c r="E18" s="816"/>
      <c r="F18" s="816"/>
      <c r="G18" s="816"/>
      <c r="H18" s="816"/>
      <c r="I18" s="816"/>
      <c r="J18" s="816"/>
      <c r="K18" s="816"/>
    </row>
    <row r="19" spans="2:11">
      <c r="B19" s="816"/>
      <c r="C19" s="816"/>
      <c r="D19" s="816"/>
      <c r="E19" s="816"/>
      <c r="F19" s="816"/>
      <c r="G19" s="816"/>
      <c r="H19" s="816"/>
      <c r="I19" s="816"/>
      <c r="J19" s="816"/>
      <c r="K19" s="816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90"/>
  <dimension ref="A3:H837"/>
  <sheetViews>
    <sheetView showGridLines="0" topLeftCell="A5" workbookViewId="0">
      <selection activeCell="C8" sqref="C8"/>
    </sheetView>
  </sheetViews>
  <sheetFormatPr defaultRowHeight="14.4"/>
  <cols>
    <col min="1" max="1" width="5.33203125" style="58" customWidth="1"/>
    <col min="2" max="3" width="24.88671875" customWidth="1"/>
    <col min="4" max="4" width="16.6640625" bestFit="1" customWidth="1"/>
  </cols>
  <sheetData>
    <row r="3" spans="1:8" s="185" customFormat="1" ht="38.25" customHeight="1" thickBot="1">
      <c r="B3" s="186" t="s">
        <v>458</v>
      </c>
      <c r="C3" s="187"/>
      <c r="D3" s="187"/>
      <c r="E3" s="187"/>
    </row>
    <row r="4" spans="1:8" s="185" customFormat="1" ht="17.25" customHeight="1">
      <c r="B4" s="188"/>
      <c r="C4" s="189"/>
      <c r="D4" s="189"/>
      <c r="E4" s="189"/>
      <c r="H4" s="189"/>
    </row>
    <row r="5" spans="1:8" s="190" customFormat="1" ht="21" customHeight="1">
      <c r="D5" s="191"/>
      <c r="G5" s="185"/>
    </row>
    <row r="6" spans="1:8" s="189" customFormat="1" ht="35.25" customHeight="1">
      <c r="B6" s="192" t="s">
        <v>459</v>
      </c>
      <c r="C6" s="192"/>
    </row>
    <row r="7" spans="1:8">
      <c r="A7"/>
      <c r="B7" s="193" t="s">
        <v>460</v>
      </c>
      <c r="C7" s="194" t="s">
        <v>461</v>
      </c>
      <c r="D7" s="194" t="s">
        <v>462</v>
      </c>
    </row>
    <row r="8" spans="1:8">
      <c r="A8"/>
      <c r="B8" s="195">
        <v>10248</v>
      </c>
      <c r="C8" s="196" t="str">
        <f>VLOOKUP(VLOOKUP($B8,b!$B$7:$C$2161,2,0),'c'!$B$7:$E$83,2,0)</f>
        <v>Queso Cabrales</v>
      </c>
      <c r="D8" s="196" t="str">
        <f>VLOOKUP(VLOOKUP(VLOOKUP($B8,b!$B$7:$C$2161,2,0),'c'!$B$7:$E$83,4,0),d!$B$7:$C$14,2,0)</f>
        <v>Dairy Products</v>
      </c>
    </row>
    <row r="9" spans="1:8">
      <c r="A9"/>
      <c r="B9" s="197">
        <v>10249</v>
      </c>
      <c r="C9" s="196" t="str">
        <f>VLOOKUP(VLOOKUP($B9,b!$B$7:$C$2161,2,0),'c'!$B$7:$E$83,2,0)</f>
        <v>Tofu</v>
      </c>
      <c r="D9" s="196" t="str">
        <f>VLOOKUP(VLOOKUP(VLOOKUP($B9,b!$B$7:$C$2161,2,0),'c'!$B$7:$E$83,4,0),d!$B$7:$C$14,2,0)</f>
        <v>Produce</v>
      </c>
    </row>
    <row r="10" spans="1:8">
      <c r="A10"/>
      <c r="B10" s="195">
        <v>10250</v>
      </c>
      <c r="C10" s="196" t="str">
        <f>VLOOKUP(VLOOKUP($B10,b!$B$7:$C$2161,2,0),'c'!$B$7:$E$83,2,0)</f>
        <v>Jack's New England Clam Chowder</v>
      </c>
      <c r="D10" s="196" t="str">
        <f>VLOOKUP(VLOOKUP(VLOOKUP($B10,b!$B$7:$C$2161,2,0),'c'!$B$7:$E$83,4,0),d!$B$7:$C$14,2,0)</f>
        <v>Seafood</v>
      </c>
    </row>
    <row r="11" spans="1:8">
      <c r="A11"/>
      <c r="B11" s="197">
        <v>10251</v>
      </c>
      <c r="C11" s="196" t="str">
        <f>VLOOKUP(VLOOKUP($B11,b!$B$7:$C$2161,2,0),'c'!$B$7:$E$83,2,0)</f>
        <v>Gustaf's Knäckebröd</v>
      </c>
      <c r="D11" s="196" t="str">
        <f>VLOOKUP(VLOOKUP(VLOOKUP($B11,b!$B$7:$C$2161,2,0),'c'!$B$7:$E$83,4,0),d!$B$7:$C$14,2,0)</f>
        <v>Grains/Cereals</v>
      </c>
    </row>
    <row r="12" spans="1:8">
      <c r="A12"/>
      <c r="B12" s="195">
        <v>10252</v>
      </c>
      <c r="C12" s="196" t="str">
        <f>VLOOKUP(VLOOKUP($B12,b!$B$7:$C$2161,2,0),'c'!$B$7:$E$83,2,0)</f>
        <v>Sir Rodney's Marmalade</v>
      </c>
      <c r="D12" s="196" t="str">
        <f>VLOOKUP(VLOOKUP(VLOOKUP($B12,b!$B$7:$C$2161,2,0),'c'!$B$7:$E$83,4,0),d!$B$7:$C$14,2,0)</f>
        <v>Confections</v>
      </c>
    </row>
    <row r="13" spans="1:8">
      <c r="A13"/>
      <c r="B13" s="197">
        <v>10253</v>
      </c>
      <c r="C13" s="196" t="str">
        <f>VLOOKUP(VLOOKUP($B13,b!$B$7:$C$2161,2,0),'c'!$B$7:$E$83,2,0)</f>
        <v>Gorgonzola Telino</v>
      </c>
      <c r="D13" s="196" t="str">
        <f>VLOOKUP(VLOOKUP(VLOOKUP($B13,b!$B$7:$C$2161,2,0),'c'!$B$7:$E$83,4,0),d!$B$7:$C$14,2,0)</f>
        <v>Dairy Products</v>
      </c>
    </row>
    <row r="14" spans="1:8">
      <c r="A14"/>
      <c r="B14" s="195">
        <v>10254</v>
      </c>
      <c r="C14" s="196" t="str">
        <f>VLOOKUP(VLOOKUP($B14,b!$B$7:$C$2161,2,0),'c'!$B$7:$E$83,2,0)</f>
        <v>Guaraná Fantástica</v>
      </c>
      <c r="D14" s="196" t="str">
        <f>VLOOKUP(VLOOKUP(VLOOKUP($B14,b!$B$7:$C$2161,2,0),'c'!$B$7:$E$83,4,0),d!$B$7:$C$14,2,0)</f>
        <v>Beverages</v>
      </c>
    </row>
    <row r="15" spans="1:8">
      <c r="A15"/>
      <c r="B15" s="197">
        <v>10255</v>
      </c>
      <c r="C15" s="196" t="str">
        <f>VLOOKUP(VLOOKUP($B15,b!$B$7:$C$2161,2,0),'c'!$B$7:$E$83,2,0)</f>
        <v>Chang</v>
      </c>
      <c r="D15" s="196" t="str">
        <f>VLOOKUP(VLOOKUP(VLOOKUP($B15,b!$B$7:$C$2161,2,0),'c'!$B$7:$E$83,4,0),d!$B$7:$C$14,2,0)</f>
        <v>Beverages</v>
      </c>
    </row>
    <row r="16" spans="1:8">
      <c r="A16"/>
      <c r="B16" s="195">
        <v>10256</v>
      </c>
      <c r="C16" s="196" t="str">
        <f>VLOOKUP(VLOOKUP($B16,b!$B$7:$C$2161,2,0),'c'!$B$7:$E$83,2,0)</f>
        <v>Perth Pasties</v>
      </c>
      <c r="D16" s="196" t="str">
        <f>VLOOKUP(VLOOKUP(VLOOKUP($B16,b!$B$7:$C$2161,2,0),'c'!$B$7:$E$83,4,0),d!$B$7:$C$14,2,0)</f>
        <v>Meat/Poultry</v>
      </c>
    </row>
    <row r="17" spans="1:4">
      <c r="A17"/>
      <c r="B17" s="197">
        <v>10257</v>
      </c>
      <c r="C17" s="196" t="str">
        <f>VLOOKUP(VLOOKUP($B17,b!$B$7:$C$2161,2,0),'c'!$B$7:$E$83,2,0)</f>
        <v>Schoggi Schokolade</v>
      </c>
      <c r="D17" s="196" t="str">
        <f>VLOOKUP(VLOOKUP(VLOOKUP($B17,b!$B$7:$C$2161,2,0),'c'!$B$7:$E$83,4,0),d!$B$7:$C$14,2,0)</f>
        <v>Confections</v>
      </c>
    </row>
    <row r="18" spans="1:4">
      <c r="A18"/>
      <c r="B18" s="195">
        <v>10258</v>
      </c>
      <c r="C18" s="196" t="str">
        <f>VLOOKUP(VLOOKUP($B18,b!$B$7:$C$2161,2,0),'c'!$B$7:$E$83,2,0)</f>
        <v>Chang</v>
      </c>
      <c r="D18" s="196" t="str">
        <f>VLOOKUP(VLOOKUP(VLOOKUP($B18,b!$B$7:$C$2161,2,0),'c'!$B$7:$E$83,4,0),d!$B$7:$C$14,2,0)</f>
        <v>Beverages</v>
      </c>
    </row>
    <row r="19" spans="1:4">
      <c r="A19"/>
      <c r="B19" s="197">
        <v>10259</v>
      </c>
      <c r="C19" s="196" t="str">
        <f>VLOOKUP(VLOOKUP($B19,b!$B$7:$C$2161,2,0),'c'!$B$7:$E$83,2,0)</f>
        <v>Sir Rodney's Scones</v>
      </c>
      <c r="D19" s="196" t="str">
        <f>VLOOKUP(VLOOKUP(VLOOKUP($B19,b!$B$7:$C$2161,2,0),'c'!$B$7:$E$83,4,0),d!$B$7:$C$14,2,0)</f>
        <v>Confections</v>
      </c>
    </row>
    <row r="20" spans="1:4">
      <c r="A20"/>
      <c r="B20" s="195">
        <v>10260</v>
      </c>
      <c r="C20" s="196" t="str">
        <f>VLOOKUP(VLOOKUP($B20,b!$B$7:$C$2161,2,0),'c'!$B$7:$E$83,2,0)</f>
        <v>Jack's New England Clam Chowder</v>
      </c>
      <c r="D20" s="196" t="str">
        <f>VLOOKUP(VLOOKUP(VLOOKUP($B20,b!$B$7:$C$2161,2,0),'c'!$B$7:$E$83,4,0),d!$B$7:$C$14,2,0)</f>
        <v>Seafood</v>
      </c>
    </row>
    <row r="21" spans="1:4">
      <c r="A21"/>
      <c r="B21" s="197">
        <v>10261</v>
      </c>
      <c r="C21" s="196" t="str">
        <f>VLOOKUP(VLOOKUP($B21,b!$B$7:$C$2161,2,0),'c'!$B$7:$E$83,2,0)</f>
        <v>Sir Rodney's Scones</v>
      </c>
      <c r="D21" s="196" t="str">
        <f>VLOOKUP(VLOOKUP(VLOOKUP($B21,b!$B$7:$C$2161,2,0),'c'!$B$7:$E$83,4,0),d!$B$7:$C$14,2,0)</f>
        <v>Confections</v>
      </c>
    </row>
    <row r="22" spans="1:4">
      <c r="A22"/>
      <c r="B22" s="195">
        <v>10262</v>
      </c>
      <c r="C22" s="196" t="str">
        <f>VLOOKUP(VLOOKUP($B22,b!$B$7:$C$2161,2,0),'c'!$B$7:$E$83,2,0)</f>
        <v>Chef Anton's Gumbo Mix</v>
      </c>
      <c r="D22" s="196" t="str">
        <f>VLOOKUP(VLOOKUP(VLOOKUP($B22,b!$B$7:$C$2161,2,0),'c'!$B$7:$E$83,4,0),d!$B$7:$C$14,2,0)</f>
        <v>Condiments</v>
      </c>
    </row>
    <row r="23" spans="1:4">
      <c r="A23"/>
      <c r="B23" s="197">
        <v>10263</v>
      </c>
      <c r="C23" s="196" t="str">
        <f>VLOOKUP(VLOOKUP($B23,b!$B$7:$C$2161,2,0),'c'!$B$7:$E$83,2,0)</f>
        <v>Pavlova</v>
      </c>
      <c r="D23" s="196" t="str">
        <f>VLOOKUP(VLOOKUP(VLOOKUP($B23,b!$B$7:$C$2161,2,0),'c'!$B$7:$E$83,4,0),d!$B$7:$C$14,2,0)</f>
        <v>Confections</v>
      </c>
    </row>
    <row r="24" spans="1:4">
      <c r="A24"/>
      <c r="B24" s="195">
        <v>10264</v>
      </c>
      <c r="C24" s="196" t="str">
        <f>VLOOKUP(VLOOKUP($B24,b!$B$7:$C$2161,2,0),'c'!$B$7:$E$83,2,0)</f>
        <v>Chang</v>
      </c>
      <c r="D24" s="196" t="str">
        <f>VLOOKUP(VLOOKUP(VLOOKUP($B24,b!$B$7:$C$2161,2,0),'c'!$B$7:$E$83,4,0),d!$B$7:$C$14,2,0)</f>
        <v>Beverages</v>
      </c>
    </row>
    <row r="25" spans="1:4">
      <c r="A25"/>
      <c r="B25" s="197">
        <v>10265</v>
      </c>
      <c r="C25" s="196" t="str">
        <f>VLOOKUP(VLOOKUP($B25,b!$B$7:$C$2161,2,0),'c'!$B$7:$E$83,2,0)</f>
        <v>Alice Mutton</v>
      </c>
      <c r="D25" s="196" t="str">
        <f>VLOOKUP(VLOOKUP(VLOOKUP($B25,b!$B$7:$C$2161,2,0),'c'!$B$7:$E$83,4,0),d!$B$7:$C$14,2,0)</f>
        <v>Meat/Poultry</v>
      </c>
    </row>
    <row r="26" spans="1:4">
      <c r="A26"/>
      <c r="B26" s="195">
        <v>10266</v>
      </c>
      <c r="C26" s="196" t="str">
        <f>VLOOKUP(VLOOKUP($B26,b!$B$7:$C$2161,2,0),'c'!$B$7:$E$83,2,0)</f>
        <v>Queso Manchego La Pastora</v>
      </c>
      <c r="D26" s="196" t="str">
        <f>VLOOKUP(VLOOKUP(VLOOKUP($B26,b!$B$7:$C$2161,2,0),'c'!$B$7:$E$83,4,0),d!$B$7:$C$14,2,0)</f>
        <v>Dairy Products</v>
      </c>
    </row>
    <row r="27" spans="1:4">
      <c r="A27"/>
      <c r="B27" s="197">
        <v>10267</v>
      </c>
      <c r="C27" s="196" t="str">
        <f>VLOOKUP(VLOOKUP($B27,b!$B$7:$C$2161,2,0),'c'!$B$7:$E$83,2,0)</f>
        <v>Boston Crab Meat</v>
      </c>
      <c r="D27" s="196" t="str">
        <f>VLOOKUP(VLOOKUP(VLOOKUP($B27,b!$B$7:$C$2161,2,0),'c'!$B$7:$E$83,4,0),d!$B$7:$C$14,2,0)</f>
        <v>Seafood</v>
      </c>
    </row>
    <row r="28" spans="1:4">
      <c r="A28"/>
      <c r="B28" s="195">
        <v>10268</v>
      </c>
      <c r="C28" s="196" t="str">
        <f>VLOOKUP(VLOOKUP($B28,b!$B$7:$C$2161,2,0),'c'!$B$7:$E$83,2,0)</f>
        <v>Thüringer Rostbratwurst</v>
      </c>
      <c r="D28" s="196" t="str">
        <f>VLOOKUP(VLOOKUP(VLOOKUP($B28,b!$B$7:$C$2161,2,0),'c'!$B$7:$E$83,4,0),d!$B$7:$C$14,2,0)</f>
        <v>Meat/Poultry</v>
      </c>
    </row>
    <row r="29" spans="1:4">
      <c r="A29"/>
      <c r="B29" s="197">
        <v>10269</v>
      </c>
      <c r="C29" s="196" t="str">
        <f>VLOOKUP(VLOOKUP($B29,b!$B$7:$C$2161,2,0),'c'!$B$7:$E$83,2,0)</f>
        <v>Geitost</v>
      </c>
      <c r="D29" s="196" t="str">
        <f>VLOOKUP(VLOOKUP(VLOOKUP($B29,b!$B$7:$C$2161,2,0),'c'!$B$7:$E$83,4,0),d!$B$7:$C$14,2,0)</f>
        <v>Dairy Products</v>
      </c>
    </row>
    <row r="30" spans="1:4">
      <c r="A30"/>
      <c r="B30" s="195">
        <v>10270</v>
      </c>
      <c r="C30" s="196" t="str">
        <f>VLOOKUP(VLOOKUP($B30,b!$B$7:$C$2161,2,0),'c'!$B$7:$E$83,2,0)</f>
        <v>Inlagd Sill</v>
      </c>
      <c r="D30" s="196" t="str">
        <f>VLOOKUP(VLOOKUP(VLOOKUP($B30,b!$B$7:$C$2161,2,0),'c'!$B$7:$E$83,4,0),d!$B$7:$C$14,2,0)</f>
        <v>Seafood</v>
      </c>
    </row>
    <row r="31" spans="1:4">
      <c r="A31"/>
      <c r="B31" s="197">
        <v>10271</v>
      </c>
      <c r="C31" s="196" t="str">
        <f>VLOOKUP(VLOOKUP($B31,b!$B$7:$C$2161,2,0),'c'!$B$7:$E$83,2,0)</f>
        <v>Geitost</v>
      </c>
      <c r="D31" s="196" t="str">
        <f>VLOOKUP(VLOOKUP(VLOOKUP($B31,b!$B$7:$C$2161,2,0),'c'!$B$7:$E$83,4,0),d!$B$7:$C$14,2,0)</f>
        <v>Dairy Products</v>
      </c>
    </row>
    <row r="32" spans="1:4">
      <c r="A32"/>
      <c r="B32" s="195">
        <v>10272</v>
      </c>
      <c r="C32" s="196" t="str">
        <f>VLOOKUP(VLOOKUP($B32,b!$B$7:$C$2161,2,0),'c'!$B$7:$E$83,2,0)</f>
        <v>Sir Rodney's Marmalade</v>
      </c>
      <c r="D32" s="196" t="str">
        <f>VLOOKUP(VLOOKUP(VLOOKUP($B32,b!$B$7:$C$2161,2,0),'c'!$B$7:$E$83,4,0),d!$B$7:$C$14,2,0)</f>
        <v>Confections</v>
      </c>
    </row>
    <row r="33" spans="1:4">
      <c r="A33"/>
      <c r="B33" s="197">
        <v>10273</v>
      </c>
      <c r="C33" s="196" t="str">
        <f>VLOOKUP(VLOOKUP($B33,b!$B$7:$C$2161,2,0),'c'!$B$7:$E$83,2,0)</f>
        <v>Ikura</v>
      </c>
      <c r="D33" s="196" t="str">
        <f>VLOOKUP(VLOOKUP(VLOOKUP($B33,b!$B$7:$C$2161,2,0),'c'!$B$7:$E$83,4,0),d!$B$7:$C$14,2,0)</f>
        <v>Seafood</v>
      </c>
    </row>
    <row r="34" spans="1:4">
      <c r="A34"/>
      <c r="B34" s="195">
        <v>10274</v>
      </c>
      <c r="C34" s="196" t="str">
        <f>VLOOKUP(VLOOKUP($B34,b!$B$7:$C$2161,2,0),'c'!$B$7:$E$83,2,0)</f>
        <v>Flotemysost</v>
      </c>
      <c r="D34" s="196" t="str">
        <f>VLOOKUP(VLOOKUP(VLOOKUP($B34,b!$B$7:$C$2161,2,0),'c'!$B$7:$E$83,4,0),d!$B$7:$C$14,2,0)</f>
        <v>Dairy Products</v>
      </c>
    </row>
    <row r="35" spans="1:4">
      <c r="A35"/>
      <c r="B35" s="197">
        <v>10275</v>
      </c>
      <c r="C35" s="196" t="str">
        <f>VLOOKUP(VLOOKUP($B35,b!$B$7:$C$2161,2,0),'c'!$B$7:$E$83,2,0)</f>
        <v>Guaraná Fantástica</v>
      </c>
      <c r="D35" s="196" t="str">
        <f>VLOOKUP(VLOOKUP(VLOOKUP($B35,b!$B$7:$C$2161,2,0),'c'!$B$7:$E$83,4,0),d!$B$7:$C$14,2,0)</f>
        <v>Beverages</v>
      </c>
    </row>
    <row r="36" spans="1:4">
      <c r="A36"/>
      <c r="B36" s="195">
        <v>10276</v>
      </c>
      <c r="C36" s="196" t="str">
        <f>VLOOKUP(VLOOKUP($B36,b!$B$7:$C$2161,2,0),'c'!$B$7:$E$83,2,0)</f>
        <v>Ikura</v>
      </c>
      <c r="D36" s="196" t="str">
        <f>VLOOKUP(VLOOKUP(VLOOKUP($B36,b!$B$7:$C$2161,2,0),'c'!$B$7:$E$83,4,0),d!$B$7:$C$14,2,0)</f>
        <v>Seafood</v>
      </c>
    </row>
    <row r="37" spans="1:4">
      <c r="A37"/>
      <c r="B37" s="197">
        <v>10277</v>
      </c>
      <c r="C37" s="196" t="str">
        <f>VLOOKUP(VLOOKUP($B37,b!$B$7:$C$2161,2,0),'c'!$B$7:$E$83,2,0)</f>
        <v>Rössle Sauerkraut</v>
      </c>
      <c r="D37" s="196" t="str">
        <f>VLOOKUP(VLOOKUP(VLOOKUP($B37,b!$B$7:$C$2161,2,0),'c'!$B$7:$E$83,4,0),d!$B$7:$C$14,2,0)</f>
        <v>Produce</v>
      </c>
    </row>
    <row r="38" spans="1:4">
      <c r="A38"/>
      <c r="B38" s="195">
        <v>10278</v>
      </c>
      <c r="C38" s="196" t="str">
        <f>VLOOKUP(VLOOKUP($B38,b!$B$7:$C$2161,2,0),'c'!$B$7:$E$83,2,0)</f>
        <v>Gula Malacca</v>
      </c>
      <c r="D38" s="196" t="str">
        <f>VLOOKUP(VLOOKUP(VLOOKUP($B38,b!$B$7:$C$2161,2,0),'c'!$B$7:$E$83,4,0),d!$B$7:$C$14,2,0)</f>
        <v>Condiments</v>
      </c>
    </row>
    <row r="39" spans="1:4">
      <c r="A39"/>
      <c r="B39" s="197">
        <v>10279</v>
      </c>
      <c r="C39" s="196" t="str">
        <f>VLOOKUP(VLOOKUP($B39,b!$B$7:$C$2161,2,0),'c'!$B$7:$E$83,2,0)</f>
        <v>Alice Mutton</v>
      </c>
      <c r="D39" s="196" t="str">
        <f>VLOOKUP(VLOOKUP(VLOOKUP($B39,b!$B$7:$C$2161,2,0),'c'!$B$7:$E$83,4,0),d!$B$7:$C$14,2,0)</f>
        <v>Meat/Poultry</v>
      </c>
    </row>
    <row r="40" spans="1:4">
      <c r="A40"/>
      <c r="B40" s="195">
        <v>10280</v>
      </c>
      <c r="C40" s="196" t="str">
        <f>VLOOKUP(VLOOKUP($B40,b!$B$7:$C$2161,2,0),'c'!$B$7:$E$83,2,0)</f>
        <v>Guaraná Fantástica</v>
      </c>
      <c r="D40" s="196" t="str">
        <f>VLOOKUP(VLOOKUP(VLOOKUP($B40,b!$B$7:$C$2161,2,0),'c'!$B$7:$E$83,4,0),d!$B$7:$C$14,2,0)</f>
        <v>Beverages</v>
      </c>
    </row>
    <row r="41" spans="1:4">
      <c r="A41"/>
      <c r="B41" s="197">
        <v>10281</v>
      </c>
      <c r="C41" s="196" t="str">
        <f>VLOOKUP(VLOOKUP($B41,b!$B$7:$C$2161,2,0),'c'!$B$7:$E$83,2,0)</f>
        <v>Teatime Chocolate Biscuits</v>
      </c>
      <c r="D41" s="196" t="str">
        <f>VLOOKUP(VLOOKUP(VLOOKUP($B41,b!$B$7:$C$2161,2,0),'c'!$B$7:$E$83,4,0),d!$B$7:$C$14,2,0)</f>
        <v>Confections</v>
      </c>
    </row>
    <row r="42" spans="1:4">
      <c r="A42"/>
      <c r="B42" s="195">
        <v>10282</v>
      </c>
      <c r="C42" s="196" t="str">
        <f>VLOOKUP(VLOOKUP($B42,b!$B$7:$C$2161,2,0),'c'!$B$7:$E$83,2,0)</f>
        <v>Nord-Ost Matjeshering</v>
      </c>
      <c r="D42" s="196" t="str">
        <f>VLOOKUP(VLOOKUP(VLOOKUP($B42,b!$B$7:$C$2161,2,0),'c'!$B$7:$E$83,4,0),d!$B$7:$C$14,2,0)</f>
        <v>Seafood</v>
      </c>
    </row>
    <row r="43" spans="1:4">
      <c r="A43"/>
      <c r="B43" s="197">
        <v>10283</v>
      </c>
      <c r="C43" s="196" t="str">
        <f>VLOOKUP(VLOOKUP($B43,b!$B$7:$C$2161,2,0),'c'!$B$7:$E$83,2,0)</f>
        <v>Genen Shouyu</v>
      </c>
      <c r="D43" s="196" t="str">
        <f>VLOOKUP(VLOOKUP(VLOOKUP($B43,b!$B$7:$C$2161,2,0),'c'!$B$7:$E$83,4,0),d!$B$7:$C$14,2,0)</f>
        <v>Condiments</v>
      </c>
    </row>
    <row r="44" spans="1:4">
      <c r="A44"/>
      <c r="B44" s="195">
        <v>10284</v>
      </c>
      <c r="C44" s="196" t="str">
        <f>VLOOKUP(VLOOKUP($B44,b!$B$7:$C$2161,2,0),'c'!$B$7:$E$83,2,0)</f>
        <v>Schoggi Schokolade</v>
      </c>
      <c r="D44" s="196" t="str">
        <f>VLOOKUP(VLOOKUP(VLOOKUP($B44,b!$B$7:$C$2161,2,0),'c'!$B$7:$E$83,4,0),d!$B$7:$C$14,2,0)</f>
        <v>Confections</v>
      </c>
    </row>
    <row r="45" spans="1:4">
      <c r="A45"/>
      <c r="B45" s="197">
        <v>10285</v>
      </c>
      <c r="C45" s="196" t="str">
        <f>VLOOKUP(VLOOKUP($B45,b!$B$7:$C$2161,2,0),'c'!$B$7:$E$83,2,0)</f>
        <v>Chai</v>
      </c>
      <c r="D45" s="196" t="str">
        <f>VLOOKUP(VLOOKUP(VLOOKUP($B45,b!$B$7:$C$2161,2,0),'c'!$B$7:$E$83,4,0),d!$B$7:$C$14,2,0)</f>
        <v>Beverages</v>
      </c>
    </row>
    <row r="46" spans="1:4">
      <c r="A46"/>
      <c r="B46" s="195">
        <v>10286</v>
      </c>
      <c r="C46" s="196" t="str">
        <f>VLOOKUP(VLOOKUP($B46,b!$B$7:$C$2161,2,0),'c'!$B$7:$E$83,2,0)</f>
        <v>Steeleye Stout</v>
      </c>
      <c r="D46" s="196" t="str">
        <f>VLOOKUP(VLOOKUP(VLOOKUP($B46,b!$B$7:$C$2161,2,0),'c'!$B$7:$E$83,4,0),d!$B$7:$C$14,2,0)</f>
        <v>Beverages</v>
      </c>
    </row>
    <row r="47" spans="1:4">
      <c r="A47"/>
      <c r="B47" s="197">
        <v>10287</v>
      </c>
      <c r="C47" s="196" t="str">
        <f>VLOOKUP(VLOOKUP($B47,b!$B$7:$C$2161,2,0),'c'!$B$7:$E$83,2,0)</f>
        <v>Pavlova</v>
      </c>
      <c r="D47" s="196" t="str">
        <f>VLOOKUP(VLOOKUP(VLOOKUP($B47,b!$B$7:$C$2161,2,0),'c'!$B$7:$E$83,4,0),d!$B$7:$C$14,2,0)</f>
        <v>Confections</v>
      </c>
    </row>
    <row r="48" spans="1:4">
      <c r="A48"/>
      <c r="B48" s="195">
        <v>10288</v>
      </c>
      <c r="C48" s="196" t="str">
        <f>VLOOKUP(VLOOKUP($B48,b!$B$7:$C$2161,2,0),'c'!$B$7:$E$83,2,0)</f>
        <v>Tourtière</v>
      </c>
      <c r="D48" s="196" t="str">
        <f>VLOOKUP(VLOOKUP(VLOOKUP($B48,b!$B$7:$C$2161,2,0),'c'!$B$7:$E$83,4,0),d!$B$7:$C$14,2,0)</f>
        <v>Meat/Poultry</v>
      </c>
    </row>
    <row r="49" spans="1:4">
      <c r="A49"/>
      <c r="B49" s="197">
        <v>10289</v>
      </c>
      <c r="C49" s="196" t="str">
        <f>VLOOKUP(VLOOKUP($B49,b!$B$7:$C$2161,2,0),'c'!$B$7:$E$83,2,0)</f>
        <v>Aniseed Syrup</v>
      </c>
      <c r="D49" s="196" t="str">
        <f>VLOOKUP(VLOOKUP(VLOOKUP($B49,b!$B$7:$C$2161,2,0),'c'!$B$7:$E$83,4,0),d!$B$7:$C$14,2,0)</f>
        <v>Condiments</v>
      </c>
    </row>
    <row r="50" spans="1:4">
      <c r="A50"/>
      <c r="B50" s="195">
        <v>10290</v>
      </c>
      <c r="C50" s="196" t="str">
        <f>VLOOKUP(VLOOKUP($B50,b!$B$7:$C$2161,2,0),'c'!$B$7:$E$83,2,0)</f>
        <v>Chef Anton's Gumbo Mix</v>
      </c>
      <c r="D50" s="196" t="str">
        <f>VLOOKUP(VLOOKUP(VLOOKUP($B50,b!$B$7:$C$2161,2,0),'c'!$B$7:$E$83,4,0),d!$B$7:$C$14,2,0)</f>
        <v>Condiments</v>
      </c>
    </row>
    <row r="51" spans="1:4">
      <c r="A51"/>
      <c r="B51" s="197">
        <v>10291</v>
      </c>
      <c r="C51" s="196" t="str">
        <f>VLOOKUP(VLOOKUP($B51,b!$B$7:$C$2161,2,0),'c'!$B$7:$E$83,2,0)</f>
        <v>Konbu</v>
      </c>
      <c r="D51" s="196" t="str">
        <f>VLOOKUP(VLOOKUP(VLOOKUP($B51,b!$B$7:$C$2161,2,0),'c'!$B$7:$E$83,4,0),d!$B$7:$C$14,2,0)</f>
        <v>Seafood</v>
      </c>
    </row>
    <row r="52" spans="1:4">
      <c r="A52"/>
      <c r="B52" s="195">
        <v>10292</v>
      </c>
      <c r="C52" s="196" t="str">
        <f>VLOOKUP(VLOOKUP($B52,b!$B$7:$C$2161,2,0),'c'!$B$7:$E$83,2,0)</f>
        <v>Sir Rodney's Marmalade</v>
      </c>
      <c r="D52" s="196" t="str">
        <f>VLOOKUP(VLOOKUP(VLOOKUP($B52,b!$B$7:$C$2161,2,0),'c'!$B$7:$E$83,4,0),d!$B$7:$C$14,2,0)</f>
        <v>Confections</v>
      </c>
    </row>
    <row r="53" spans="1:4">
      <c r="A53"/>
      <c r="B53" s="197">
        <v>10293</v>
      </c>
      <c r="C53" s="196" t="str">
        <f>VLOOKUP(VLOOKUP($B53,b!$B$7:$C$2161,2,0),'c'!$B$7:$E$83,2,0)</f>
        <v>Carnarvon Tigers</v>
      </c>
      <c r="D53" s="196" t="str">
        <f>VLOOKUP(VLOOKUP(VLOOKUP($B53,b!$B$7:$C$2161,2,0),'c'!$B$7:$E$83,4,0),d!$B$7:$C$14,2,0)</f>
        <v>Seafood</v>
      </c>
    </row>
    <row r="54" spans="1:4">
      <c r="A54"/>
      <c r="B54" s="195">
        <v>10294</v>
      </c>
      <c r="C54" s="196" t="str">
        <f>VLOOKUP(VLOOKUP($B54,b!$B$7:$C$2161,2,0),'c'!$B$7:$E$83,2,0)</f>
        <v>Chai</v>
      </c>
      <c r="D54" s="196" t="str">
        <f>VLOOKUP(VLOOKUP(VLOOKUP($B54,b!$B$7:$C$2161,2,0),'c'!$B$7:$E$83,4,0),d!$B$7:$C$14,2,0)</f>
        <v>Beverages</v>
      </c>
    </row>
    <row r="55" spans="1:4">
      <c r="A55"/>
      <c r="B55" s="197">
        <v>10295</v>
      </c>
      <c r="C55" s="196" t="str">
        <f>VLOOKUP(VLOOKUP($B55,b!$B$7:$C$2161,2,0),'c'!$B$7:$E$83,2,0)</f>
        <v>Gnocchi di nonna Alice</v>
      </c>
      <c r="D55" s="196" t="str">
        <f>VLOOKUP(VLOOKUP(VLOOKUP($B55,b!$B$7:$C$2161,2,0),'c'!$B$7:$E$83,4,0),d!$B$7:$C$14,2,0)</f>
        <v>Grains/Cereals</v>
      </c>
    </row>
    <row r="56" spans="1:4">
      <c r="A56"/>
      <c r="B56" s="195">
        <v>10296</v>
      </c>
      <c r="C56" s="196" t="str">
        <f>VLOOKUP(VLOOKUP($B56,b!$B$7:$C$2161,2,0),'c'!$B$7:$E$83,2,0)</f>
        <v>Queso Cabrales</v>
      </c>
      <c r="D56" s="196" t="str">
        <f>VLOOKUP(VLOOKUP(VLOOKUP($B56,b!$B$7:$C$2161,2,0),'c'!$B$7:$E$83,4,0),d!$B$7:$C$14,2,0)</f>
        <v>Dairy Products</v>
      </c>
    </row>
    <row r="57" spans="1:4">
      <c r="A57"/>
      <c r="B57" s="197">
        <v>10297</v>
      </c>
      <c r="C57" s="196" t="str">
        <f>VLOOKUP(VLOOKUP($B57,b!$B$7:$C$2161,2,0),'c'!$B$7:$E$83,2,0)</f>
        <v>Chartreuse verte</v>
      </c>
      <c r="D57" s="196" t="str">
        <f>VLOOKUP(VLOOKUP(VLOOKUP($B57,b!$B$7:$C$2161,2,0),'c'!$B$7:$E$83,4,0),d!$B$7:$C$14,2,0)</f>
        <v>Beverages</v>
      </c>
    </row>
    <row r="58" spans="1:4">
      <c r="A58"/>
      <c r="B58" s="195">
        <v>10298</v>
      </c>
      <c r="C58" s="196" t="str">
        <f>VLOOKUP(VLOOKUP($B58,b!$B$7:$C$2161,2,0),'c'!$B$7:$E$83,2,0)</f>
        <v>Chang</v>
      </c>
      <c r="D58" s="196" t="str">
        <f>VLOOKUP(VLOOKUP(VLOOKUP($B58,b!$B$7:$C$2161,2,0),'c'!$B$7:$E$83,4,0),d!$B$7:$C$14,2,0)</f>
        <v>Beverages</v>
      </c>
    </row>
    <row r="59" spans="1:4">
      <c r="A59"/>
      <c r="B59" s="197">
        <v>10299</v>
      </c>
      <c r="C59" s="196" t="str">
        <f>VLOOKUP(VLOOKUP($B59,b!$B$7:$C$2161,2,0),'c'!$B$7:$E$83,2,0)</f>
        <v>Teatime Chocolate Biscuits</v>
      </c>
      <c r="D59" s="196" t="str">
        <f>VLOOKUP(VLOOKUP(VLOOKUP($B59,b!$B$7:$C$2161,2,0),'c'!$B$7:$E$83,4,0),d!$B$7:$C$14,2,0)</f>
        <v>Confections</v>
      </c>
    </row>
    <row r="60" spans="1:4">
      <c r="A60"/>
      <c r="B60" s="195">
        <v>10300</v>
      </c>
      <c r="C60" s="196" t="str">
        <f>VLOOKUP(VLOOKUP($B60,b!$B$7:$C$2161,2,0),'c'!$B$7:$E$83,2,0)</f>
        <v>Louisiana Hot Spiced Okra</v>
      </c>
      <c r="D60" s="196" t="str">
        <f>VLOOKUP(VLOOKUP(VLOOKUP($B60,b!$B$7:$C$2161,2,0),'c'!$B$7:$E$83,4,0),d!$B$7:$C$14,2,0)</f>
        <v>Condiments</v>
      </c>
    </row>
    <row r="61" spans="1:4">
      <c r="A61"/>
      <c r="B61" s="197">
        <v>10301</v>
      </c>
      <c r="C61" s="196" t="str">
        <f>VLOOKUP(VLOOKUP($B61,b!$B$7:$C$2161,2,0),'c'!$B$7:$E$83,2,0)</f>
        <v>Boston Crab Meat</v>
      </c>
      <c r="D61" s="196" t="str">
        <f>VLOOKUP(VLOOKUP(VLOOKUP($B61,b!$B$7:$C$2161,2,0),'c'!$B$7:$E$83,4,0),d!$B$7:$C$14,2,0)</f>
        <v>Seafood</v>
      </c>
    </row>
    <row r="62" spans="1:4">
      <c r="A62"/>
      <c r="B62" s="195">
        <v>10302</v>
      </c>
      <c r="C62" s="196" t="str">
        <f>VLOOKUP(VLOOKUP($B62,b!$B$7:$C$2161,2,0),'c'!$B$7:$E$83,2,0)</f>
        <v>Alice Mutton</v>
      </c>
      <c r="D62" s="196" t="str">
        <f>VLOOKUP(VLOOKUP(VLOOKUP($B62,b!$B$7:$C$2161,2,0),'c'!$B$7:$E$83,4,0),d!$B$7:$C$14,2,0)</f>
        <v>Meat/Poultry</v>
      </c>
    </row>
    <row r="63" spans="1:4">
      <c r="A63"/>
      <c r="B63" s="197">
        <v>10303</v>
      </c>
      <c r="C63" s="196" t="str">
        <f>VLOOKUP(VLOOKUP($B63,b!$B$7:$C$2161,2,0),'c'!$B$7:$E$83,2,0)</f>
        <v>Boston Crab Meat</v>
      </c>
      <c r="D63" s="196" t="str">
        <f>VLOOKUP(VLOOKUP(VLOOKUP($B63,b!$B$7:$C$2161,2,0),'c'!$B$7:$E$83,4,0),d!$B$7:$C$14,2,0)</f>
        <v>Seafood</v>
      </c>
    </row>
    <row r="64" spans="1:4">
      <c r="A64"/>
      <c r="B64" s="195">
        <v>10304</v>
      </c>
      <c r="C64" s="196" t="str">
        <f>VLOOKUP(VLOOKUP($B64,b!$B$7:$C$2161,2,0),'c'!$B$7:$E$83,2,0)</f>
        <v>Maxilaku</v>
      </c>
      <c r="D64" s="196" t="str">
        <f>VLOOKUP(VLOOKUP(VLOOKUP($B64,b!$B$7:$C$2161,2,0),'c'!$B$7:$E$83,4,0),d!$B$7:$C$14,2,0)</f>
        <v>Confections</v>
      </c>
    </row>
    <row r="65" spans="1:4">
      <c r="A65"/>
      <c r="B65" s="197">
        <v>10305</v>
      </c>
      <c r="C65" s="196" t="str">
        <f>VLOOKUP(VLOOKUP($B65,b!$B$7:$C$2161,2,0),'c'!$B$7:$E$83,2,0)</f>
        <v>Carnarvon Tigers</v>
      </c>
      <c r="D65" s="196" t="str">
        <f>VLOOKUP(VLOOKUP(VLOOKUP($B65,b!$B$7:$C$2161,2,0),'c'!$B$7:$E$83,4,0),d!$B$7:$C$14,2,0)</f>
        <v>Seafood</v>
      </c>
    </row>
    <row r="66" spans="1:4">
      <c r="A66"/>
      <c r="B66" s="195">
        <v>10306</v>
      </c>
      <c r="C66" s="196" t="str">
        <f>VLOOKUP(VLOOKUP($B66,b!$B$7:$C$2161,2,0),'c'!$B$7:$E$83,2,0)</f>
        <v>Nord-Ost Matjeshering</v>
      </c>
      <c r="D66" s="196" t="str">
        <f>VLOOKUP(VLOOKUP(VLOOKUP($B66,b!$B$7:$C$2161,2,0),'c'!$B$7:$E$83,4,0),d!$B$7:$C$14,2,0)</f>
        <v>Seafood</v>
      </c>
    </row>
    <row r="67" spans="1:4">
      <c r="A67"/>
      <c r="B67" s="197">
        <v>10307</v>
      </c>
      <c r="C67" s="196" t="str">
        <f>VLOOKUP(VLOOKUP($B67,b!$B$7:$C$2161,2,0),'c'!$B$7:$E$83,2,0)</f>
        <v>Tarte au sucre</v>
      </c>
      <c r="D67" s="196" t="str">
        <f>VLOOKUP(VLOOKUP(VLOOKUP($B67,b!$B$7:$C$2161,2,0),'c'!$B$7:$E$83,4,0),d!$B$7:$C$14,2,0)</f>
        <v>Confections</v>
      </c>
    </row>
    <row r="68" spans="1:4">
      <c r="A68"/>
      <c r="B68" s="195">
        <v>10308</v>
      </c>
      <c r="C68" s="196" t="str">
        <f>VLOOKUP(VLOOKUP($B68,b!$B$7:$C$2161,2,0),'c'!$B$7:$E$83,2,0)</f>
        <v>Gudbrandsdalsost</v>
      </c>
      <c r="D68" s="196" t="str">
        <f>VLOOKUP(VLOOKUP(VLOOKUP($B68,b!$B$7:$C$2161,2,0),'c'!$B$7:$E$83,4,0),d!$B$7:$C$14,2,0)</f>
        <v>Dairy Products</v>
      </c>
    </row>
    <row r="69" spans="1:4">
      <c r="A69"/>
      <c r="B69" s="197">
        <v>10309</v>
      </c>
      <c r="C69" s="196" t="str">
        <f>VLOOKUP(VLOOKUP($B69,b!$B$7:$C$2161,2,0),'c'!$B$7:$E$83,2,0)</f>
        <v>Chef Anton's Cajun Seasoning</v>
      </c>
      <c r="D69" s="196" t="str">
        <f>VLOOKUP(VLOOKUP(VLOOKUP($B69,b!$B$7:$C$2161,2,0),'c'!$B$7:$E$83,4,0),d!$B$7:$C$14,2,0)</f>
        <v>Condiments</v>
      </c>
    </row>
    <row r="70" spans="1:4">
      <c r="A70"/>
      <c r="B70" s="195">
        <v>10310</v>
      </c>
      <c r="C70" s="196" t="str">
        <f>VLOOKUP(VLOOKUP($B70,b!$B$7:$C$2161,2,0),'c'!$B$7:$E$83,2,0)</f>
        <v>Pavlova</v>
      </c>
      <c r="D70" s="196" t="str">
        <f>VLOOKUP(VLOOKUP(VLOOKUP($B70,b!$B$7:$C$2161,2,0),'c'!$B$7:$E$83,4,0),d!$B$7:$C$14,2,0)</f>
        <v>Confections</v>
      </c>
    </row>
    <row r="71" spans="1:4">
      <c r="A71"/>
      <c r="B71" s="197">
        <v>10311</v>
      </c>
      <c r="C71" s="196" t="str">
        <f>VLOOKUP(VLOOKUP($B71,b!$B$7:$C$2161,2,0),'c'!$B$7:$E$83,2,0)</f>
        <v>Singaporean Hokkien Fried Mee</v>
      </c>
      <c r="D71" s="196" t="str">
        <f>VLOOKUP(VLOOKUP(VLOOKUP($B71,b!$B$7:$C$2161,2,0),'c'!$B$7:$E$83,4,0),d!$B$7:$C$14,2,0)</f>
        <v>Grains/Cereals</v>
      </c>
    </row>
    <row r="72" spans="1:4">
      <c r="A72"/>
      <c r="B72" s="195">
        <v>10312</v>
      </c>
      <c r="C72" s="196" t="str">
        <f>VLOOKUP(VLOOKUP($B72,b!$B$7:$C$2161,2,0),'c'!$B$7:$E$83,2,0)</f>
        <v>Rössle Sauerkraut</v>
      </c>
      <c r="D72" s="196" t="str">
        <f>VLOOKUP(VLOOKUP(VLOOKUP($B72,b!$B$7:$C$2161,2,0),'c'!$B$7:$E$83,4,0),d!$B$7:$C$14,2,0)</f>
        <v>Produce</v>
      </c>
    </row>
    <row r="73" spans="1:4">
      <c r="A73"/>
      <c r="B73" s="197">
        <v>10313</v>
      </c>
      <c r="C73" s="196" t="str">
        <f>VLOOKUP(VLOOKUP($B73,b!$B$7:$C$2161,2,0),'c'!$B$7:$E$83,2,0)</f>
        <v>Inlagd Sill</v>
      </c>
      <c r="D73" s="196" t="str">
        <f>VLOOKUP(VLOOKUP(VLOOKUP($B73,b!$B$7:$C$2161,2,0),'c'!$B$7:$E$83,4,0),d!$B$7:$C$14,2,0)</f>
        <v>Seafood</v>
      </c>
    </row>
    <row r="74" spans="1:4">
      <c r="A74"/>
      <c r="B74" s="195">
        <v>10314</v>
      </c>
      <c r="C74" s="196" t="str">
        <f>VLOOKUP(VLOOKUP($B74,b!$B$7:$C$2161,2,0),'c'!$B$7:$E$83,2,0)</f>
        <v>Mascarpone Fabioli</v>
      </c>
      <c r="D74" s="196" t="str">
        <f>VLOOKUP(VLOOKUP(VLOOKUP($B74,b!$B$7:$C$2161,2,0),'c'!$B$7:$E$83,4,0),d!$B$7:$C$14,2,0)</f>
        <v>Dairy Products</v>
      </c>
    </row>
    <row r="75" spans="1:4">
      <c r="A75"/>
      <c r="B75" s="197">
        <v>10315</v>
      </c>
      <c r="C75" s="196" t="str">
        <f>VLOOKUP(VLOOKUP($B75,b!$B$7:$C$2161,2,0),'c'!$B$7:$E$83,2,0)</f>
        <v>Sasquatch Ale</v>
      </c>
      <c r="D75" s="196" t="str">
        <f>VLOOKUP(VLOOKUP(VLOOKUP($B75,b!$B$7:$C$2161,2,0),'c'!$B$7:$E$83,4,0),d!$B$7:$C$14,2,0)</f>
        <v>Beverages</v>
      </c>
    </row>
    <row r="76" spans="1:4">
      <c r="A76"/>
      <c r="B76" s="195">
        <v>10316</v>
      </c>
      <c r="C76" s="196" t="str">
        <f>VLOOKUP(VLOOKUP($B76,b!$B$7:$C$2161,2,0),'c'!$B$7:$E$83,2,0)</f>
        <v>Jack's New England Clam Chowder</v>
      </c>
      <c r="D76" s="196" t="str">
        <f>VLOOKUP(VLOOKUP(VLOOKUP($B76,b!$B$7:$C$2161,2,0),'c'!$B$7:$E$83,4,0),d!$B$7:$C$14,2,0)</f>
        <v>Seafood</v>
      </c>
    </row>
    <row r="77" spans="1:4">
      <c r="A77"/>
      <c r="B77" s="197">
        <v>10317</v>
      </c>
      <c r="C77" s="196" t="str">
        <f>VLOOKUP(VLOOKUP($B77,b!$B$7:$C$2161,2,0),'c'!$B$7:$E$83,2,0)</f>
        <v>Chai</v>
      </c>
      <c r="D77" s="196" t="str">
        <f>VLOOKUP(VLOOKUP(VLOOKUP($B77,b!$B$7:$C$2161,2,0),'c'!$B$7:$E$83,4,0),d!$B$7:$C$14,2,0)</f>
        <v>Beverages</v>
      </c>
    </row>
    <row r="78" spans="1:4">
      <c r="A78"/>
      <c r="B78" s="195">
        <v>10318</v>
      </c>
      <c r="C78" s="196" t="str">
        <f>VLOOKUP(VLOOKUP($B78,b!$B$7:$C$2161,2,0),'c'!$B$7:$E$83,2,0)</f>
        <v>Jack's New England Clam Chowder</v>
      </c>
      <c r="D78" s="196" t="str">
        <f>VLOOKUP(VLOOKUP(VLOOKUP($B78,b!$B$7:$C$2161,2,0),'c'!$B$7:$E$83,4,0),d!$B$7:$C$14,2,0)</f>
        <v>Seafood</v>
      </c>
    </row>
    <row r="79" spans="1:4">
      <c r="A79"/>
      <c r="B79" s="197">
        <v>10319</v>
      </c>
      <c r="C79" s="196" t="str">
        <f>VLOOKUP(VLOOKUP($B79,b!$B$7:$C$2161,2,0),'c'!$B$7:$E$83,2,0)</f>
        <v>Alice Mutton</v>
      </c>
      <c r="D79" s="196" t="str">
        <f>VLOOKUP(VLOOKUP(VLOOKUP($B79,b!$B$7:$C$2161,2,0),'c'!$B$7:$E$83,4,0),d!$B$7:$C$14,2,0)</f>
        <v>Meat/Poultry</v>
      </c>
    </row>
    <row r="80" spans="1:4">
      <c r="A80"/>
      <c r="B80" s="195">
        <v>10320</v>
      </c>
      <c r="C80" s="196" t="str">
        <f>VLOOKUP(VLOOKUP($B80,b!$B$7:$C$2161,2,0),'c'!$B$7:$E$83,2,0)</f>
        <v>Flotemysost</v>
      </c>
      <c r="D80" s="196" t="str">
        <f>VLOOKUP(VLOOKUP(VLOOKUP($B80,b!$B$7:$C$2161,2,0),'c'!$B$7:$E$83,4,0),d!$B$7:$C$14,2,0)</f>
        <v>Dairy Products</v>
      </c>
    </row>
    <row r="81" spans="1:4">
      <c r="A81"/>
      <c r="B81" s="197">
        <v>10321</v>
      </c>
      <c r="C81" s="196" t="str">
        <f>VLOOKUP(VLOOKUP($B81,b!$B$7:$C$2161,2,0),'c'!$B$7:$E$83,2,0)</f>
        <v>Steeleye Stout</v>
      </c>
      <c r="D81" s="196" t="str">
        <f>VLOOKUP(VLOOKUP(VLOOKUP($B81,b!$B$7:$C$2161,2,0),'c'!$B$7:$E$83,4,0),d!$B$7:$C$14,2,0)</f>
        <v>Beverages</v>
      </c>
    </row>
    <row r="82" spans="1:4">
      <c r="A82"/>
      <c r="B82" s="195">
        <v>10322</v>
      </c>
      <c r="C82" s="196" t="str">
        <f>VLOOKUP(VLOOKUP($B82,b!$B$7:$C$2161,2,0),'c'!$B$7:$E$83,2,0)</f>
        <v>Filo Mix</v>
      </c>
      <c r="D82" s="196" t="str">
        <f>VLOOKUP(VLOOKUP(VLOOKUP($B82,b!$B$7:$C$2161,2,0),'c'!$B$7:$E$83,4,0),d!$B$7:$C$14,2,0)</f>
        <v>Grains/Cereals</v>
      </c>
    </row>
    <row r="83" spans="1:4">
      <c r="A83"/>
      <c r="B83" s="197">
        <v>10323</v>
      </c>
      <c r="C83" s="196" t="str">
        <f>VLOOKUP(VLOOKUP($B83,b!$B$7:$C$2161,2,0),'c'!$B$7:$E$83,2,0)</f>
        <v>Genen Shouyu</v>
      </c>
      <c r="D83" s="196" t="str">
        <f>VLOOKUP(VLOOKUP(VLOOKUP($B83,b!$B$7:$C$2161,2,0),'c'!$B$7:$E$83,4,0),d!$B$7:$C$14,2,0)</f>
        <v>Condiments</v>
      </c>
    </row>
    <row r="84" spans="1:4">
      <c r="A84"/>
      <c r="B84" s="195">
        <v>10324</v>
      </c>
      <c r="C84" s="196" t="str">
        <f>VLOOKUP(VLOOKUP($B84,b!$B$7:$C$2161,2,0),'c'!$B$7:$E$83,2,0)</f>
        <v>Pavlova</v>
      </c>
      <c r="D84" s="196" t="str">
        <f>VLOOKUP(VLOOKUP(VLOOKUP($B84,b!$B$7:$C$2161,2,0),'c'!$B$7:$E$83,4,0),d!$B$7:$C$14,2,0)</f>
        <v>Confections</v>
      </c>
    </row>
    <row r="85" spans="1:4">
      <c r="A85"/>
      <c r="B85" s="197">
        <v>10325</v>
      </c>
      <c r="C85" s="196" t="str">
        <f>VLOOKUP(VLOOKUP($B85,b!$B$7:$C$2161,2,0),'c'!$B$7:$E$83,2,0)</f>
        <v>Grandma's Boysenberry Spread</v>
      </c>
      <c r="D85" s="196" t="str">
        <f>VLOOKUP(VLOOKUP(VLOOKUP($B85,b!$B$7:$C$2161,2,0),'c'!$B$7:$E$83,4,0),d!$B$7:$C$14,2,0)</f>
        <v>Condiments</v>
      </c>
    </row>
    <row r="86" spans="1:4">
      <c r="A86"/>
      <c r="B86" s="195">
        <v>10326</v>
      </c>
      <c r="C86" s="196" t="str">
        <f>VLOOKUP(VLOOKUP($B86,b!$B$7:$C$2161,2,0),'c'!$B$7:$E$83,2,0)</f>
        <v>Chef Anton's Cajun Seasoning</v>
      </c>
      <c r="D86" s="196" t="str">
        <f>VLOOKUP(VLOOKUP(VLOOKUP($B86,b!$B$7:$C$2161,2,0),'c'!$B$7:$E$83,4,0),d!$B$7:$C$14,2,0)</f>
        <v>Condiments</v>
      </c>
    </row>
    <row r="87" spans="1:4">
      <c r="A87"/>
      <c r="B87" s="197">
        <v>10327</v>
      </c>
      <c r="C87" s="196" t="str">
        <f>VLOOKUP(VLOOKUP($B87,b!$B$7:$C$2161,2,0),'c'!$B$7:$E$83,2,0)</f>
        <v>Chang</v>
      </c>
      <c r="D87" s="196" t="str">
        <f>VLOOKUP(VLOOKUP(VLOOKUP($B87,b!$B$7:$C$2161,2,0),'c'!$B$7:$E$83,4,0),d!$B$7:$C$14,2,0)</f>
        <v>Beverages</v>
      </c>
    </row>
    <row r="88" spans="1:4">
      <c r="A88"/>
      <c r="B88" s="195">
        <v>10328</v>
      </c>
      <c r="C88" s="196" t="str">
        <f>VLOOKUP(VLOOKUP($B88,b!$B$7:$C$2161,2,0),'c'!$B$7:$E$83,2,0)</f>
        <v>Raclette Courdavault</v>
      </c>
      <c r="D88" s="196" t="str">
        <f>VLOOKUP(VLOOKUP(VLOOKUP($B88,b!$B$7:$C$2161,2,0),'c'!$B$7:$E$83,4,0),d!$B$7:$C$14,2,0)</f>
        <v>Dairy Products</v>
      </c>
    </row>
    <row r="89" spans="1:4">
      <c r="A89"/>
      <c r="B89" s="197">
        <v>10329</v>
      </c>
      <c r="C89" s="196" t="str">
        <f>VLOOKUP(VLOOKUP($B89,b!$B$7:$C$2161,2,0),'c'!$B$7:$E$83,2,0)</f>
        <v>Teatime Chocolate Biscuits</v>
      </c>
      <c r="D89" s="196" t="str">
        <f>VLOOKUP(VLOOKUP(VLOOKUP($B89,b!$B$7:$C$2161,2,0),'c'!$B$7:$E$83,4,0),d!$B$7:$C$14,2,0)</f>
        <v>Confections</v>
      </c>
    </row>
    <row r="90" spans="1:4">
      <c r="A90"/>
      <c r="B90" s="195">
        <v>10330</v>
      </c>
      <c r="C90" s="196" t="str">
        <f>VLOOKUP(VLOOKUP($B90,b!$B$7:$C$2161,2,0),'c'!$B$7:$E$83,2,0)</f>
        <v>Gumbär Gummibärchen</v>
      </c>
      <c r="D90" s="196" t="str">
        <f>VLOOKUP(VLOOKUP(VLOOKUP($B90,b!$B$7:$C$2161,2,0),'c'!$B$7:$E$83,4,0),d!$B$7:$C$14,2,0)</f>
        <v>Confections</v>
      </c>
    </row>
    <row r="91" spans="1:4">
      <c r="A91"/>
      <c r="B91" s="197">
        <v>10331</v>
      </c>
      <c r="C91" s="196" t="str">
        <f>VLOOKUP(VLOOKUP($B91,b!$B$7:$C$2161,2,0),'c'!$B$7:$E$83,2,0)</f>
        <v>Tourtière</v>
      </c>
      <c r="D91" s="196" t="str">
        <f>VLOOKUP(VLOOKUP(VLOOKUP($B91,b!$B$7:$C$2161,2,0),'c'!$B$7:$E$83,4,0),d!$B$7:$C$14,2,0)</f>
        <v>Meat/Poultry</v>
      </c>
    </row>
    <row r="92" spans="1:4">
      <c r="A92"/>
      <c r="B92" s="195">
        <v>10332</v>
      </c>
      <c r="C92" s="196" t="str">
        <f>VLOOKUP(VLOOKUP($B92,b!$B$7:$C$2161,2,0),'c'!$B$7:$E$83,2,0)</f>
        <v>Carnarvon Tigers</v>
      </c>
      <c r="D92" s="196" t="str">
        <f>VLOOKUP(VLOOKUP(VLOOKUP($B92,b!$B$7:$C$2161,2,0),'c'!$B$7:$E$83,4,0),d!$B$7:$C$14,2,0)</f>
        <v>Seafood</v>
      </c>
    </row>
    <row r="93" spans="1:4">
      <c r="A93"/>
      <c r="B93" s="197">
        <v>10333</v>
      </c>
      <c r="C93" s="196" t="str">
        <f>VLOOKUP(VLOOKUP($B93,b!$B$7:$C$2161,2,0),'c'!$B$7:$E$83,2,0)</f>
        <v>Tofu</v>
      </c>
      <c r="D93" s="196" t="str">
        <f>VLOOKUP(VLOOKUP(VLOOKUP($B93,b!$B$7:$C$2161,2,0),'c'!$B$7:$E$83,4,0),d!$B$7:$C$14,2,0)</f>
        <v>Produce</v>
      </c>
    </row>
    <row r="94" spans="1:4">
      <c r="A94"/>
      <c r="B94" s="195">
        <v>10334</v>
      </c>
      <c r="C94" s="196" t="str">
        <f>VLOOKUP(VLOOKUP($B94,b!$B$7:$C$2161,2,0),'c'!$B$7:$E$83,2,0)</f>
        <v>Filo Mix</v>
      </c>
      <c r="D94" s="196" t="str">
        <f>VLOOKUP(VLOOKUP(VLOOKUP($B94,b!$B$7:$C$2161,2,0),'c'!$B$7:$E$83,4,0),d!$B$7:$C$14,2,0)</f>
        <v>Grains/Cereals</v>
      </c>
    </row>
    <row r="95" spans="1:4">
      <c r="A95"/>
      <c r="B95" s="197">
        <v>10335</v>
      </c>
      <c r="C95" s="196" t="str">
        <f>VLOOKUP(VLOOKUP($B95,b!$B$7:$C$2161,2,0),'c'!$B$7:$E$83,2,0)</f>
        <v>Chang</v>
      </c>
      <c r="D95" s="196" t="str">
        <f>VLOOKUP(VLOOKUP(VLOOKUP($B95,b!$B$7:$C$2161,2,0),'c'!$B$7:$E$83,4,0),d!$B$7:$C$14,2,0)</f>
        <v>Beverages</v>
      </c>
    </row>
    <row r="96" spans="1:4">
      <c r="A96"/>
      <c r="B96" s="195">
        <v>10336</v>
      </c>
      <c r="C96" s="196" t="str">
        <f>VLOOKUP(VLOOKUP($B96,b!$B$7:$C$2161,2,0),'c'!$B$7:$E$83,2,0)</f>
        <v>Chef Anton's Cajun Seasoning</v>
      </c>
      <c r="D96" s="196" t="str">
        <f>VLOOKUP(VLOOKUP(VLOOKUP($B96,b!$B$7:$C$2161,2,0),'c'!$B$7:$E$83,4,0),d!$B$7:$C$14,2,0)</f>
        <v>Condiments</v>
      </c>
    </row>
    <row r="97" spans="1:4">
      <c r="A97"/>
      <c r="B97" s="197">
        <v>10337</v>
      </c>
      <c r="C97" s="196" t="str">
        <f>VLOOKUP(VLOOKUP($B97,b!$B$7:$C$2161,2,0),'c'!$B$7:$E$83,2,0)</f>
        <v>Tunnbröd</v>
      </c>
      <c r="D97" s="196" t="str">
        <f>VLOOKUP(VLOOKUP(VLOOKUP($B97,b!$B$7:$C$2161,2,0),'c'!$B$7:$E$83,4,0),d!$B$7:$C$14,2,0)</f>
        <v>Grains/Cereals</v>
      </c>
    </row>
    <row r="98" spans="1:4">
      <c r="A98"/>
      <c r="B98" s="195">
        <v>10338</v>
      </c>
      <c r="C98" s="196" t="str">
        <f>VLOOKUP(VLOOKUP($B98,b!$B$7:$C$2161,2,0),'c'!$B$7:$E$83,2,0)</f>
        <v>Alice Mutton</v>
      </c>
      <c r="D98" s="196" t="str">
        <f>VLOOKUP(VLOOKUP(VLOOKUP($B98,b!$B$7:$C$2161,2,0),'c'!$B$7:$E$83,4,0),d!$B$7:$C$14,2,0)</f>
        <v>Meat/Poultry</v>
      </c>
    </row>
    <row r="99" spans="1:4">
      <c r="A99"/>
      <c r="B99" s="197">
        <v>10339</v>
      </c>
      <c r="C99" s="196" t="str">
        <f>VLOOKUP(VLOOKUP($B99,b!$B$7:$C$2161,2,0),'c'!$B$7:$E$83,2,0)</f>
        <v>Chef Anton's Cajun Seasoning</v>
      </c>
      <c r="D99" s="196" t="str">
        <f>VLOOKUP(VLOOKUP(VLOOKUP($B99,b!$B$7:$C$2161,2,0),'c'!$B$7:$E$83,4,0),d!$B$7:$C$14,2,0)</f>
        <v>Condiments</v>
      </c>
    </row>
    <row r="100" spans="1:4">
      <c r="A100"/>
      <c r="B100" s="195">
        <v>10340</v>
      </c>
      <c r="C100" s="196" t="str">
        <f>VLOOKUP(VLOOKUP($B100,b!$B$7:$C$2161,2,0),'c'!$B$7:$E$83,2,0)</f>
        <v>Carnarvon Tigers</v>
      </c>
      <c r="D100" s="196" t="str">
        <f>VLOOKUP(VLOOKUP(VLOOKUP($B100,b!$B$7:$C$2161,2,0),'c'!$B$7:$E$83,4,0),d!$B$7:$C$14,2,0)</f>
        <v>Seafood</v>
      </c>
    </row>
    <row r="101" spans="1:4">
      <c r="A101"/>
      <c r="B101" s="197">
        <v>10341</v>
      </c>
      <c r="C101" s="196" t="str">
        <f>VLOOKUP(VLOOKUP($B101,b!$B$7:$C$2161,2,0),'c'!$B$7:$E$83,2,0)</f>
        <v>Geitost</v>
      </c>
      <c r="D101" s="196" t="str">
        <f>VLOOKUP(VLOOKUP(VLOOKUP($B101,b!$B$7:$C$2161,2,0),'c'!$B$7:$E$83,4,0),d!$B$7:$C$14,2,0)</f>
        <v>Dairy Products</v>
      </c>
    </row>
    <row r="102" spans="1:4">
      <c r="A102"/>
      <c r="B102" s="195">
        <v>10342</v>
      </c>
      <c r="C102" s="196" t="str">
        <f>VLOOKUP(VLOOKUP($B102,b!$B$7:$C$2161,2,0),'c'!$B$7:$E$83,2,0)</f>
        <v>Chang</v>
      </c>
      <c r="D102" s="196" t="str">
        <f>VLOOKUP(VLOOKUP(VLOOKUP($B102,b!$B$7:$C$2161,2,0),'c'!$B$7:$E$83,4,0),d!$B$7:$C$14,2,0)</f>
        <v>Beverages</v>
      </c>
    </row>
    <row r="103" spans="1:4">
      <c r="A103"/>
      <c r="B103" s="197">
        <v>10343</v>
      </c>
      <c r="C103" s="196" t="str">
        <f>VLOOKUP(VLOOKUP($B103,b!$B$7:$C$2161,2,0),'c'!$B$7:$E$83,2,0)</f>
        <v>Wimmers gute Semmelknödel</v>
      </c>
      <c r="D103" s="196" t="str">
        <f>VLOOKUP(VLOOKUP(VLOOKUP($B103,b!$B$7:$C$2161,2,0),'c'!$B$7:$E$83,4,0),d!$B$7:$C$14,2,0)</f>
        <v>Grains/Cereals</v>
      </c>
    </row>
    <row r="104" spans="1:4">
      <c r="A104"/>
      <c r="B104" s="195">
        <v>10344</v>
      </c>
      <c r="C104" s="196" t="str">
        <f>VLOOKUP(VLOOKUP($B104,b!$B$7:$C$2161,2,0),'c'!$B$7:$E$83,2,0)</f>
        <v>Chef Anton's Cajun Seasoning</v>
      </c>
      <c r="D104" s="196" t="str">
        <f>VLOOKUP(VLOOKUP(VLOOKUP($B104,b!$B$7:$C$2161,2,0),'c'!$B$7:$E$83,4,0),d!$B$7:$C$14,2,0)</f>
        <v>Condiments</v>
      </c>
    </row>
    <row r="105" spans="1:4">
      <c r="A105"/>
      <c r="B105" s="197">
        <v>10345</v>
      </c>
      <c r="C105" s="196" t="str">
        <f>VLOOKUP(VLOOKUP($B105,b!$B$7:$C$2161,2,0),'c'!$B$7:$E$83,2,0)</f>
        <v>Northwoods Cranberry Sauce</v>
      </c>
      <c r="D105" s="196" t="str">
        <f>VLOOKUP(VLOOKUP(VLOOKUP($B105,b!$B$7:$C$2161,2,0),'c'!$B$7:$E$83,4,0),d!$B$7:$C$14,2,0)</f>
        <v>Condiments</v>
      </c>
    </row>
    <row r="106" spans="1:4">
      <c r="A106"/>
      <c r="B106" s="195">
        <v>10346</v>
      </c>
      <c r="C106" s="196" t="str">
        <f>VLOOKUP(VLOOKUP($B106,b!$B$7:$C$2161,2,0),'c'!$B$7:$E$83,2,0)</f>
        <v>Alice Mutton</v>
      </c>
      <c r="D106" s="196" t="str">
        <f>VLOOKUP(VLOOKUP(VLOOKUP($B106,b!$B$7:$C$2161,2,0),'c'!$B$7:$E$83,4,0),d!$B$7:$C$14,2,0)</f>
        <v>Meat/Poultry</v>
      </c>
    </row>
    <row r="107" spans="1:4">
      <c r="A107"/>
      <c r="B107" s="197">
        <v>10347</v>
      </c>
      <c r="C107" s="196" t="str">
        <f>VLOOKUP(VLOOKUP($B107,b!$B$7:$C$2161,2,0),'c'!$B$7:$E$83,2,0)</f>
        <v>NuNuCa Nuß-Nougat-Creme</v>
      </c>
      <c r="D107" s="196" t="str">
        <f>VLOOKUP(VLOOKUP(VLOOKUP($B107,b!$B$7:$C$2161,2,0),'c'!$B$7:$E$83,4,0),d!$B$7:$C$14,2,0)</f>
        <v>Confections</v>
      </c>
    </row>
    <row r="108" spans="1:4">
      <c r="A108"/>
      <c r="B108" s="195">
        <v>10348</v>
      </c>
      <c r="C108" s="196" t="str">
        <f>VLOOKUP(VLOOKUP($B108,b!$B$7:$C$2161,2,0),'c'!$B$7:$E$83,2,0)</f>
        <v>Chai</v>
      </c>
      <c r="D108" s="196" t="str">
        <f>VLOOKUP(VLOOKUP(VLOOKUP($B108,b!$B$7:$C$2161,2,0),'c'!$B$7:$E$83,4,0),d!$B$7:$C$14,2,0)</f>
        <v>Beverages</v>
      </c>
    </row>
    <row r="109" spans="1:4">
      <c r="A109"/>
      <c r="B109" s="197">
        <v>10349</v>
      </c>
      <c r="C109" s="196" t="str">
        <f>VLOOKUP(VLOOKUP($B109,b!$B$7:$C$2161,2,0),'c'!$B$7:$E$83,2,0)</f>
        <v>Tourtière</v>
      </c>
      <c r="D109" s="196" t="str">
        <f>VLOOKUP(VLOOKUP(VLOOKUP($B109,b!$B$7:$C$2161,2,0),'c'!$B$7:$E$83,4,0),d!$B$7:$C$14,2,0)</f>
        <v>Meat/Poultry</v>
      </c>
    </row>
    <row r="110" spans="1:4">
      <c r="A110"/>
      <c r="B110" s="195">
        <v>10350</v>
      </c>
      <c r="C110" s="196" t="str">
        <f>VLOOKUP(VLOOKUP($B110,b!$B$7:$C$2161,2,0),'c'!$B$7:$E$83,2,0)</f>
        <v>Valkoinen suklaa</v>
      </c>
      <c r="D110" s="196" t="str">
        <f>VLOOKUP(VLOOKUP(VLOOKUP($B110,b!$B$7:$C$2161,2,0),'c'!$B$7:$E$83,4,0),d!$B$7:$C$14,2,0)</f>
        <v>Confections</v>
      </c>
    </row>
    <row r="111" spans="1:4">
      <c r="A111"/>
      <c r="B111" s="197">
        <v>10351</v>
      </c>
      <c r="C111" s="196" t="str">
        <f>VLOOKUP(VLOOKUP($B111,b!$B$7:$C$2161,2,0),'c'!$B$7:$E$83,2,0)</f>
        <v>Côte de Blaye</v>
      </c>
      <c r="D111" s="196" t="str">
        <f>VLOOKUP(VLOOKUP(VLOOKUP($B111,b!$B$7:$C$2161,2,0),'c'!$B$7:$E$83,4,0),d!$B$7:$C$14,2,0)</f>
        <v>Beverages</v>
      </c>
    </row>
    <row r="112" spans="1:4">
      <c r="A112"/>
      <c r="B112" s="195">
        <v>10352</v>
      </c>
      <c r="C112" s="196" t="str">
        <f>VLOOKUP(VLOOKUP($B112,b!$B$7:$C$2161,2,0),'c'!$B$7:$E$83,2,0)</f>
        <v>Guaraná Fantástica</v>
      </c>
      <c r="D112" s="196" t="str">
        <f>VLOOKUP(VLOOKUP(VLOOKUP($B112,b!$B$7:$C$2161,2,0),'c'!$B$7:$E$83,4,0),d!$B$7:$C$14,2,0)</f>
        <v>Beverages</v>
      </c>
    </row>
    <row r="113" spans="1:4">
      <c r="A113"/>
      <c r="B113" s="197">
        <v>10353</v>
      </c>
      <c r="C113" s="196" t="str">
        <f>VLOOKUP(VLOOKUP($B113,b!$B$7:$C$2161,2,0),'c'!$B$7:$E$83,2,0)</f>
        <v>Queso Cabrales</v>
      </c>
      <c r="D113" s="196" t="str">
        <f>VLOOKUP(VLOOKUP(VLOOKUP($B113,b!$B$7:$C$2161,2,0),'c'!$B$7:$E$83,4,0),d!$B$7:$C$14,2,0)</f>
        <v>Dairy Products</v>
      </c>
    </row>
    <row r="114" spans="1:4">
      <c r="A114"/>
      <c r="B114" s="195">
        <v>10354</v>
      </c>
      <c r="C114" s="196" t="str">
        <f>VLOOKUP(VLOOKUP($B114,b!$B$7:$C$2161,2,0),'c'!$B$7:$E$83,2,0)</f>
        <v>Chai</v>
      </c>
      <c r="D114" s="196" t="str">
        <f>VLOOKUP(VLOOKUP(VLOOKUP($B114,b!$B$7:$C$2161,2,0),'c'!$B$7:$E$83,4,0),d!$B$7:$C$14,2,0)</f>
        <v>Beverages</v>
      </c>
    </row>
    <row r="115" spans="1:4">
      <c r="A115"/>
      <c r="B115" s="197">
        <v>10355</v>
      </c>
      <c r="C115" s="196" t="str">
        <f>VLOOKUP(VLOOKUP($B115,b!$B$7:$C$2161,2,0),'c'!$B$7:$E$83,2,0)</f>
        <v>Guaraná Fantástica</v>
      </c>
      <c r="D115" s="196" t="str">
        <f>VLOOKUP(VLOOKUP(VLOOKUP($B115,b!$B$7:$C$2161,2,0),'c'!$B$7:$E$83,4,0),d!$B$7:$C$14,2,0)</f>
        <v>Beverages</v>
      </c>
    </row>
    <row r="116" spans="1:4">
      <c r="A116"/>
      <c r="B116" s="195">
        <v>10356</v>
      </c>
      <c r="C116" s="196" t="str">
        <f>VLOOKUP(VLOOKUP($B116,b!$B$7:$C$2161,2,0),'c'!$B$7:$E$83,2,0)</f>
        <v>Gorgonzola Telino</v>
      </c>
      <c r="D116" s="196" t="str">
        <f>VLOOKUP(VLOOKUP(VLOOKUP($B116,b!$B$7:$C$2161,2,0),'c'!$B$7:$E$83,4,0),d!$B$7:$C$14,2,0)</f>
        <v>Dairy Products</v>
      </c>
    </row>
    <row r="117" spans="1:4">
      <c r="A117"/>
      <c r="B117" s="197">
        <v>10357</v>
      </c>
      <c r="C117" s="196" t="str">
        <f>VLOOKUP(VLOOKUP($B117,b!$B$7:$C$2161,2,0),'c'!$B$7:$E$83,2,0)</f>
        <v>Ikura</v>
      </c>
      <c r="D117" s="196" t="str">
        <f>VLOOKUP(VLOOKUP(VLOOKUP($B117,b!$B$7:$C$2161,2,0),'c'!$B$7:$E$83,4,0),d!$B$7:$C$14,2,0)</f>
        <v>Seafood</v>
      </c>
    </row>
    <row r="118" spans="1:4">
      <c r="A118"/>
      <c r="B118" s="195">
        <v>10358</v>
      </c>
      <c r="C118" s="196" t="str">
        <f>VLOOKUP(VLOOKUP($B118,b!$B$7:$C$2161,2,0),'c'!$B$7:$E$83,2,0)</f>
        <v>Guaraná Fantástica</v>
      </c>
      <c r="D118" s="196" t="str">
        <f>VLOOKUP(VLOOKUP(VLOOKUP($B118,b!$B$7:$C$2161,2,0),'c'!$B$7:$E$83,4,0),d!$B$7:$C$14,2,0)</f>
        <v>Beverages</v>
      </c>
    </row>
    <row r="119" spans="1:4">
      <c r="A119"/>
      <c r="B119" s="197">
        <v>10359</v>
      </c>
      <c r="C119" s="196" t="str">
        <f>VLOOKUP(VLOOKUP($B119,b!$B$7:$C$2161,2,0),'c'!$B$7:$E$83,2,0)</f>
        <v>Pavlova</v>
      </c>
      <c r="D119" s="196" t="str">
        <f>VLOOKUP(VLOOKUP(VLOOKUP($B119,b!$B$7:$C$2161,2,0),'c'!$B$7:$E$83,4,0),d!$B$7:$C$14,2,0)</f>
        <v>Confections</v>
      </c>
    </row>
    <row r="120" spans="1:4">
      <c r="A120"/>
      <c r="B120" s="195">
        <v>10360</v>
      </c>
      <c r="C120" s="196" t="str">
        <f>VLOOKUP(VLOOKUP($B120,b!$B$7:$C$2161,2,0),'c'!$B$7:$E$83,2,0)</f>
        <v>Rössle Sauerkraut</v>
      </c>
      <c r="D120" s="196" t="str">
        <f>VLOOKUP(VLOOKUP(VLOOKUP($B120,b!$B$7:$C$2161,2,0),'c'!$B$7:$E$83,4,0),d!$B$7:$C$14,2,0)</f>
        <v>Produce</v>
      </c>
    </row>
    <row r="121" spans="1:4">
      <c r="A121"/>
      <c r="B121" s="197">
        <v>10361</v>
      </c>
      <c r="C121" s="196" t="str">
        <f>VLOOKUP(VLOOKUP($B121,b!$B$7:$C$2161,2,0),'c'!$B$7:$E$83,2,0)</f>
        <v>Chartreuse verte</v>
      </c>
      <c r="D121" s="196" t="str">
        <f>VLOOKUP(VLOOKUP(VLOOKUP($B121,b!$B$7:$C$2161,2,0),'c'!$B$7:$E$83,4,0),d!$B$7:$C$14,2,0)</f>
        <v>Beverages</v>
      </c>
    </row>
    <row r="122" spans="1:4">
      <c r="A122"/>
      <c r="B122" s="195">
        <v>10362</v>
      </c>
      <c r="C122" s="196" t="str">
        <f>VLOOKUP(VLOOKUP($B122,b!$B$7:$C$2161,2,0),'c'!$B$7:$E$83,2,0)</f>
        <v>NuNuCa Nuß-Nougat-Creme</v>
      </c>
      <c r="D122" s="196" t="str">
        <f>VLOOKUP(VLOOKUP(VLOOKUP($B122,b!$B$7:$C$2161,2,0),'c'!$B$7:$E$83,4,0),d!$B$7:$C$14,2,0)</f>
        <v>Confections</v>
      </c>
    </row>
    <row r="123" spans="1:4">
      <c r="A123"/>
      <c r="B123" s="197">
        <v>10363</v>
      </c>
      <c r="C123" s="196" t="str">
        <f>VLOOKUP(VLOOKUP($B123,b!$B$7:$C$2161,2,0),'c'!$B$7:$E$83,2,0)</f>
        <v>Gorgonzola Telino</v>
      </c>
      <c r="D123" s="196" t="str">
        <f>VLOOKUP(VLOOKUP(VLOOKUP($B123,b!$B$7:$C$2161,2,0),'c'!$B$7:$E$83,4,0),d!$B$7:$C$14,2,0)</f>
        <v>Dairy Products</v>
      </c>
    </row>
    <row r="124" spans="1:4">
      <c r="A124"/>
      <c r="B124" s="195">
        <v>10364</v>
      </c>
      <c r="C124" s="196" t="str">
        <f>VLOOKUP(VLOOKUP($B124,b!$B$7:$C$2161,2,0),'c'!$B$7:$E$83,2,0)</f>
        <v>Gudbrandsdalsost</v>
      </c>
      <c r="D124" s="196" t="str">
        <f>VLOOKUP(VLOOKUP(VLOOKUP($B124,b!$B$7:$C$2161,2,0),'c'!$B$7:$E$83,4,0),d!$B$7:$C$14,2,0)</f>
        <v>Dairy Products</v>
      </c>
    </row>
    <row r="125" spans="1:4">
      <c r="A125"/>
      <c r="B125" s="197">
        <v>10365</v>
      </c>
      <c r="C125" s="196" t="str">
        <f>VLOOKUP(VLOOKUP($B125,b!$B$7:$C$2161,2,0),'c'!$B$7:$E$83,2,0)</f>
        <v>Queso Cabrales</v>
      </c>
      <c r="D125" s="196" t="str">
        <f>VLOOKUP(VLOOKUP(VLOOKUP($B125,b!$B$7:$C$2161,2,0),'c'!$B$7:$E$83,4,0),d!$B$7:$C$14,2,0)</f>
        <v>Dairy Products</v>
      </c>
    </row>
    <row r="126" spans="1:4">
      <c r="A126"/>
      <c r="B126" s="195">
        <v>10366</v>
      </c>
      <c r="C126" s="196" t="str">
        <f>VLOOKUP(VLOOKUP($B126,b!$B$7:$C$2161,2,0),'c'!$B$7:$E$83,2,0)</f>
        <v>Louisiana Fiery Hot Pepper Sauce</v>
      </c>
      <c r="D126" s="196" t="str">
        <f>VLOOKUP(VLOOKUP(VLOOKUP($B126,b!$B$7:$C$2161,2,0),'c'!$B$7:$E$83,4,0),d!$B$7:$C$14,2,0)</f>
        <v>Condiments</v>
      </c>
    </row>
    <row r="127" spans="1:4">
      <c r="A127"/>
      <c r="B127" s="197">
        <v>10367</v>
      </c>
      <c r="C127" s="196" t="str">
        <f>VLOOKUP(VLOOKUP($B127,b!$B$7:$C$2161,2,0),'c'!$B$7:$E$83,2,0)</f>
        <v>Sasquatch Ale</v>
      </c>
      <c r="D127" s="196" t="str">
        <f>VLOOKUP(VLOOKUP(VLOOKUP($B127,b!$B$7:$C$2161,2,0),'c'!$B$7:$E$83,4,0),d!$B$7:$C$14,2,0)</f>
        <v>Beverages</v>
      </c>
    </row>
    <row r="128" spans="1:4">
      <c r="A128"/>
      <c r="B128" s="195">
        <v>10368</v>
      </c>
      <c r="C128" s="196" t="str">
        <f>VLOOKUP(VLOOKUP($B128,b!$B$7:$C$2161,2,0),'c'!$B$7:$E$83,2,0)</f>
        <v>Sir Rodney's Scones</v>
      </c>
      <c r="D128" s="196" t="str">
        <f>VLOOKUP(VLOOKUP(VLOOKUP($B128,b!$B$7:$C$2161,2,0),'c'!$B$7:$E$83,4,0),d!$B$7:$C$14,2,0)</f>
        <v>Confections</v>
      </c>
    </row>
    <row r="129" spans="1:4">
      <c r="A129"/>
      <c r="B129" s="197">
        <v>10369</v>
      </c>
      <c r="C129" s="196" t="str">
        <f>VLOOKUP(VLOOKUP($B129,b!$B$7:$C$2161,2,0),'c'!$B$7:$E$83,2,0)</f>
        <v>Thüringer Rostbratwurst</v>
      </c>
      <c r="D129" s="196" t="str">
        <f>VLOOKUP(VLOOKUP(VLOOKUP($B129,b!$B$7:$C$2161,2,0),'c'!$B$7:$E$83,4,0),d!$B$7:$C$14,2,0)</f>
        <v>Meat/Poultry</v>
      </c>
    </row>
    <row r="130" spans="1:4">
      <c r="A130"/>
      <c r="B130" s="195">
        <v>10370</v>
      </c>
      <c r="C130" s="196" t="str">
        <f>VLOOKUP(VLOOKUP($B130,b!$B$7:$C$2161,2,0),'c'!$B$7:$E$83,2,0)</f>
        <v>Chai</v>
      </c>
      <c r="D130" s="196" t="str">
        <f>VLOOKUP(VLOOKUP(VLOOKUP($B130,b!$B$7:$C$2161,2,0),'c'!$B$7:$E$83,4,0),d!$B$7:$C$14,2,0)</f>
        <v>Beverages</v>
      </c>
    </row>
    <row r="131" spans="1:4">
      <c r="A131"/>
      <c r="B131" s="197">
        <v>10371</v>
      </c>
      <c r="C131" s="196" t="str">
        <f>VLOOKUP(VLOOKUP($B131,b!$B$7:$C$2161,2,0),'c'!$B$7:$E$83,2,0)</f>
        <v>Inlagd Sill</v>
      </c>
      <c r="D131" s="196" t="str">
        <f>VLOOKUP(VLOOKUP(VLOOKUP($B131,b!$B$7:$C$2161,2,0),'c'!$B$7:$E$83,4,0),d!$B$7:$C$14,2,0)</f>
        <v>Seafood</v>
      </c>
    </row>
    <row r="132" spans="1:4">
      <c r="A132"/>
      <c r="B132" s="195">
        <v>10372</v>
      </c>
      <c r="C132" s="196" t="str">
        <f>VLOOKUP(VLOOKUP($B132,b!$B$7:$C$2161,2,0),'c'!$B$7:$E$83,2,0)</f>
        <v>Sir Rodney's Marmalade</v>
      </c>
      <c r="D132" s="196" t="str">
        <f>VLOOKUP(VLOOKUP(VLOOKUP($B132,b!$B$7:$C$2161,2,0),'c'!$B$7:$E$83,4,0),d!$B$7:$C$14,2,0)</f>
        <v>Confections</v>
      </c>
    </row>
    <row r="133" spans="1:4">
      <c r="A133"/>
      <c r="B133" s="197">
        <v>10373</v>
      </c>
      <c r="C133" s="196" t="str">
        <f>VLOOKUP(VLOOKUP($B133,b!$B$7:$C$2161,2,0),'c'!$B$7:$E$83,2,0)</f>
        <v>Escargots de Bourgogne</v>
      </c>
      <c r="D133" s="196" t="str">
        <f>VLOOKUP(VLOOKUP(VLOOKUP($B133,b!$B$7:$C$2161,2,0),'c'!$B$7:$E$83,4,0),d!$B$7:$C$14,2,0)</f>
        <v>Seafood</v>
      </c>
    </row>
    <row r="134" spans="1:4">
      <c r="A134"/>
      <c r="B134" s="195">
        <v>10374</v>
      </c>
      <c r="C134" s="196" t="str">
        <f>VLOOKUP(VLOOKUP($B134,b!$B$7:$C$2161,2,0),'c'!$B$7:$E$83,2,0)</f>
        <v>Gorgonzola Telino</v>
      </c>
      <c r="D134" s="196" t="str">
        <f>VLOOKUP(VLOOKUP(VLOOKUP($B134,b!$B$7:$C$2161,2,0),'c'!$B$7:$E$83,4,0),d!$B$7:$C$14,2,0)</f>
        <v>Dairy Products</v>
      </c>
    </row>
    <row r="135" spans="1:4">
      <c r="A135"/>
      <c r="B135" s="197">
        <v>10375</v>
      </c>
      <c r="C135" s="196" t="str">
        <f>VLOOKUP(VLOOKUP($B135,b!$B$7:$C$2161,2,0),'c'!$B$7:$E$83,2,0)</f>
        <v>Tofu</v>
      </c>
      <c r="D135" s="196" t="str">
        <f>VLOOKUP(VLOOKUP(VLOOKUP($B135,b!$B$7:$C$2161,2,0),'c'!$B$7:$E$83,4,0),d!$B$7:$C$14,2,0)</f>
        <v>Produce</v>
      </c>
    </row>
    <row r="136" spans="1:4">
      <c r="A136"/>
      <c r="B136" s="195">
        <v>10376</v>
      </c>
      <c r="C136" s="196" t="str">
        <f>VLOOKUP(VLOOKUP($B136,b!$B$7:$C$2161,2,0),'c'!$B$7:$E$83,2,0)</f>
        <v>Gorgonzola Telino</v>
      </c>
      <c r="D136" s="196" t="str">
        <f>VLOOKUP(VLOOKUP(VLOOKUP($B136,b!$B$7:$C$2161,2,0),'c'!$B$7:$E$83,4,0),d!$B$7:$C$14,2,0)</f>
        <v>Dairy Products</v>
      </c>
    </row>
    <row r="137" spans="1:4">
      <c r="A137"/>
      <c r="B137" s="197">
        <v>10377</v>
      </c>
      <c r="C137" s="196" t="str">
        <f>VLOOKUP(VLOOKUP($B137,b!$B$7:$C$2161,2,0),'c'!$B$7:$E$83,2,0)</f>
        <v>Rössle Sauerkraut</v>
      </c>
      <c r="D137" s="196" t="str">
        <f>VLOOKUP(VLOOKUP(VLOOKUP($B137,b!$B$7:$C$2161,2,0),'c'!$B$7:$E$83,4,0),d!$B$7:$C$14,2,0)</f>
        <v>Produce</v>
      </c>
    </row>
    <row r="138" spans="1:4">
      <c r="A138"/>
      <c r="B138" s="195">
        <v>10378</v>
      </c>
      <c r="C138" s="196" t="str">
        <f>VLOOKUP(VLOOKUP($B138,b!$B$7:$C$2161,2,0),'c'!$B$7:$E$83,2,0)</f>
        <v>Flotemysost</v>
      </c>
      <c r="D138" s="196" t="str">
        <f>VLOOKUP(VLOOKUP(VLOOKUP($B138,b!$B$7:$C$2161,2,0),'c'!$B$7:$E$83,4,0),d!$B$7:$C$14,2,0)</f>
        <v>Dairy Products</v>
      </c>
    </row>
    <row r="139" spans="1:4">
      <c r="A139"/>
      <c r="B139" s="197">
        <v>10379</v>
      </c>
      <c r="C139" s="196" t="str">
        <f>VLOOKUP(VLOOKUP($B139,b!$B$7:$C$2161,2,0),'c'!$B$7:$E$83,2,0)</f>
        <v>Jack's New England Clam Chowder</v>
      </c>
      <c r="D139" s="196" t="str">
        <f>VLOOKUP(VLOOKUP(VLOOKUP($B139,b!$B$7:$C$2161,2,0),'c'!$B$7:$E$83,4,0),d!$B$7:$C$14,2,0)</f>
        <v>Seafood</v>
      </c>
    </row>
    <row r="140" spans="1:4">
      <c r="A140"/>
      <c r="B140" s="195">
        <v>10380</v>
      </c>
      <c r="C140" s="196" t="str">
        <f>VLOOKUP(VLOOKUP($B140,b!$B$7:$C$2161,2,0),'c'!$B$7:$E$83,2,0)</f>
        <v>Nord-Ost Matjeshering</v>
      </c>
      <c r="D140" s="196" t="str">
        <f>VLOOKUP(VLOOKUP(VLOOKUP($B140,b!$B$7:$C$2161,2,0),'c'!$B$7:$E$83,4,0),d!$B$7:$C$14,2,0)</f>
        <v>Seafood</v>
      </c>
    </row>
    <row r="141" spans="1:4">
      <c r="A141"/>
      <c r="B141" s="197">
        <v>10381</v>
      </c>
      <c r="C141" s="196" t="str">
        <f>VLOOKUP(VLOOKUP($B141,b!$B$7:$C$2161,2,0),'c'!$B$7:$E$83,2,0)</f>
        <v>Longlife Tofu</v>
      </c>
      <c r="D141" s="196" t="str">
        <f>VLOOKUP(VLOOKUP(VLOOKUP($B141,b!$B$7:$C$2161,2,0),'c'!$B$7:$E$83,4,0),d!$B$7:$C$14,2,0)</f>
        <v>Produce</v>
      </c>
    </row>
    <row r="142" spans="1:4">
      <c r="A142"/>
      <c r="B142" s="195">
        <v>10382</v>
      </c>
      <c r="C142" s="196" t="str">
        <f>VLOOKUP(VLOOKUP($B142,b!$B$7:$C$2161,2,0),'c'!$B$7:$E$83,2,0)</f>
        <v>Chef Anton's Gumbo Mix</v>
      </c>
      <c r="D142" s="196" t="str">
        <f>VLOOKUP(VLOOKUP(VLOOKUP($B142,b!$B$7:$C$2161,2,0),'c'!$B$7:$E$83,4,0),d!$B$7:$C$14,2,0)</f>
        <v>Condiments</v>
      </c>
    </row>
    <row r="143" spans="1:4">
      <c r="A143"/>
      <c r="B143" s="197">
        <v>10383</v>
      </c>
      <c r="C143" s="196" t="str">
        <f>VLOOKUP(VLOOKUP($B143,b!$B$7:$C$2161,2,0),'c'!$B$7:$E$83,2,0)</f>
        <v>Konbu</v>
      </c>
      <c r="D143" s="196" t="str">
        <f>VLOOKUP(VLOOKUP(VLOOKUP($B143,b!$B$7:$C$2161,2,0),'c'!$B$7:$E$83,4,0),d!$B$7:$C$14,2,0)</f>
        <v>Seafood</v>
      </c>
    </row>
    <row r="144" spans="1:4">
      <c r="A144"/>
      <c r="B144" s="195">
        <v>10384</v>
      </c>
      <c r="C144" s="196" t="str">
        <f>VLOOKUP(VLOOKUP($B144,b!$B$7:$C$2161,2,0),'c'!$B$7:$E$83,2,0)</f>
        <v>Sir Rodney's Marmalade</v>
      </c>
      <c r="D144" s="196" t="str">
        <f>VLOOKUP(VLOOKUP(VLOOKUP($B144,b!$B$7:$C$2161,2,0),'c'!$B$7:$E$83,4,0),d!$B$7:$C$14,2,0)</f>
        <v>Confections</v>
      </c>
    </row>
    <row r="145" spans="1:4">
      <c r="A145"/>
      <c r="B145" s="197">
        <v>10385</v>
      </c>
      <c r="C145" s="196" t="str">
        <f>VLOOKUP(VLOOKUP($B145,b!$B$7:$C$2161,2,0),'c'!$B$7:$E$83,2,0)</f>
        <v>Uncle Bob's Organic Dried Pears</v>
      </c>
      <c r="D145" s="196" t="str">
        <f>VLOOKUP(VLOOKUP(VLOOKUP($B145,b!$B$7:$C$2161,2,0),'c'!$B$7:$E$83,4,0),d!$B$7:$C$14,2,0)</f>
        <v>Produce</v>
      </c>
    </row>
    <row r="146" spans="1:4">
      <c r="A146"/>
      <c r="B146" s="195">
        <v>10386</v>
      </c>
      <c r="C146" s="196" t="str">
        <f>VLOOKUP(VLOOKUP($B146,b!$B$7:$C$2161,2,0),'c'!$B$7:$E$83,2,0)</f>
        <v>Guaraná Fantástica</v>
      </c>
      <c r="D146" s="196" t="str">
        <f>VLOOKUP(VLOOKUP(VLOOKUP($B146,b!$B$7:$C$2161,2,0),'c'!$B$7:$E$83,4,0),d!$B$7:$C$14,2,0)</f>
        <v>Beverages</v>
      </c>
    </row>
    <row r="147" spans="1:4">
      <c r="A147"/>
      <c r="B147" s="197">
        <v>10387</v>
      </c>
      <c r="C147" s="196" t="str">
        <f>VLOOKUP(VLOOKUP($B147,b!$B$7:$C$2161,2,0),'c'!$B$7:$E$83,2,0)</f>
        <v>Guaraná Fantástica</v>
      </c>
      <c r="D147" s="196" t="str">
        <f>VLOOKUP(VLOOKUP(VLOOKUP($B147,b!$B$7:$C$2161,2,0),'c'!$B$7:$E$83,4,0),d!$B$7:$C$14,2,0)</f>
        <v>Beverages</v>
      </c>
    </row>
    <row r="148" spans="1:4">
      <c r="A148"/>
      <c r="B148" s="195">
        <v>10388</v>
      </c>
      <c r="C148" s="196" t="str">
        <f>VLOOKUP(VLOOKUP($B148,b!$B$7:$C$2161,2,0),'c'!$B$7:$E$83,2,0)</f>
        <v>Rogede sild</v>
      </c>
      <c r="D148" s="196" t="str">
        <f>VLOOKUP(VLOOKUP(VLOOKUP($B148,b!$B$7:$C$2161,2,0),'c'!$B$7:$E$83,4,0),d!$B$7:$C$14,2,0)</f>
        <v>Seafood</v>
      </c>
    </row>
    <row r="149" spans="1:4">
      <c r="A149"/>
      <c r="B149" s="197">
        <v>10389</v>
      </c>
      <c r="C149" s="196" t="str">
        <f>VLOOKUP(VLOOKUP($B149,b!$B$7:$C$2161,2,0),'c'!$B$7:$E$83,2,0)</f>
        <v>Ikura</v>
      </c>
      <c r="D149" s="196" t="str">
        <f>VLOOKUP(VLOOKUP(VLOOKUP($B149,b!$B$7:$C$2161,2,0),'c'!$B$7:$E$83,4,0),d!$B$7:$C$14,2,0)</f>
        <v>Seafood</v>
      </c>
    </row>
    <row r="150" spans="1:4">
      <c r="A150"/>
      <c r="B150" s="195">
        <v>10390</v>
      </c>
      <c r="C150" s="196" t="str">
        <f>VLOOKUP(VLOOKUP($B150,b!$B$7:$C$2161,2,0),'c'!$B$7:$E$83,2,0)</f>
        <v>Gorgonzola Telino</v>
      </c>
      <c r="D150" s="196" t="str">
        <f>VLOOKUP(VLOOKUP(VLOOKUP($B150,b!$B$7:$C$2161,2,0),'c'!$B$7:$E$83,4,0),d!$B$7:$C$14,2,0)</f>
        <v>Dairy Products</v>
      </c>
    </row>
    <row r="151" spans="1:4">
      <c r="A151"/>
      <c r="B151" s="197">
        <v>10391</v>
      </c>
      <c r="C151" s="196" t="str">
        <f>VLOOKUP(VLOOKUP($B151,b!$B$7:$C$2161,2,0),'c'!$B$7:$E$83,2,0)</f>
        <v>Konbu</v>
      </c>
      <c r="D151" s="196" t="str">
        <f>VLOOKUP(VLOOKUP(VLOOKUP($B151,b!$B$7:$C$2161,2,0),'c'!$B$7:$E$83,4,0),d!$B$7:$C$14,2,0)</f>
        <v>Seafood</v>
      </c>
    </row>
    <row r="152" spans="1:4">
      <c r="A152"/>
      <c r="B152" s="195">
        <v>10392</v>
      </c>
      <c r="C152" s="196" t="str">
        <f>VLOOKUP(VLOOKUP($B152,b!$B$7:$C$2161,2,0),'c'!$B$7:$E$83,2,0)</f>
        <v>Gudbrandsdalsost</v>
      </c>
      <c r="D152" s="196" t="str">
        <f>VLOOKUP(VLOOKUP(VLOOKUP($B152,b!$B$7:$C$2161,2,0),'c'!$B$7:$E$83,4,0),d!$B$7:$C$14,2,0)</f>
        <v>Dairy Products</v>
      </c>
    </row>
    <row r="153" spans="1:4">
      <c r="A153"/>
      <c r="B153" s="197">
        <v>10393</v>
      </c>
      <c r="C153" s="196" t="str">
        <f>VLOOKUP(VLOOKUP($B153,b!$B$7:$C$2161,2,0),'c'!$B$7:$E$83,2,0)</f>
        <v>Chang</v>
      </c>
      <c r="D153" s="196" t="str">
        <f>VLOOKUP(VLOOKUP(VLOOKUP($B153,b!$B$7:$C$2161,2,0),'c'!$B$7:$E$83,4,0),d!$B$7:$C$14,2,0)</f>
        <v>Beverages</v>
      </c>
    </row>
    <row r="154" spans="1:4">
      <c r="A154"/>
      <c r="B154" s="195">
        <v>10394</v>
      </c>
      <c r="C154" s="196" t="str">
        <f>VLOOKUP(VLOOKUP($B154,b!$B$7:$C$2161,2,0),'c'!$B$7:$E$83,2,0)</f>
        <v>Konbu</v>
      </c>
      <c r="D154" s="196" t="str">
        <f>VLOOKUP(VLOOKUP(VLOOKUP($B154,b!$B$7:$C$2161,2,0),'c'!$B$7:$E$83,4,0),d!$B$7:$C$14,2,0)</f>
        <v>Seafood</v>
      </c>
    </row>
    <row r="155" spans="1:4">
      <c r="A155"/>
      <c r="B155" s="197">
        <v>10395</v>
      </c>
      <c r="C155" s="196" t="str">
        <f>VLOOKUP(VLOOKUP($B155,b!$B$7:$C$2161,2,0),'c'!$B$7:$E$83,2,0)</f>
        <v>Spegesild</v>
      </c>
      <c r="D155" s="196" t="str">
        <f>VLOOKUP(VLOOKUP(VLOOKUP($B155,b!$B$7:$C$2161,2,0),'c'!$B$7:$E$83,4,0),d!$B$7:$C$14,2,0)</f>
        <v>Seafood</v>
      </c>
    </row>
    <row r="156" spans="1:4">
      <c r="A156"/>
      <c r="B156" s="195">
        <v>10396</v>
      </c>
      <c r="C156" s="196" t="str">
        <f>VLOOKUP(VLOOKUP($B156,b!$B$7:$C$2161,2,0),'c'!$B$7:$E$83,2,0)</f>
        <v>Tunnbröd</v>
      </c>
      <c r="D156" s="196" t="str">
        <f>VLOOKUP(VLOOKUP(VLOOKUP($B156,b!$B$7:$C$2161,2,0),'c'!$B$7:$E$83,4,0),d!$B$7:$C$14,2,0)</f>
        <v>Grains/Cereals</v>
      </c>
    </row>
    <row r="157" spans="1:4">
      <c r="A157"/>
      <c r="B157" s="197">
        <v>10397</v>
      </c>
      <c r="C157" s="196" t="str">
        <f>VLOOKUP(VLOOKUP($B157,b!$B$7:$C$2161,2,0),'c'!$B$7:$E$83,2,0)</f>
        <v>Sir Rodney's Scones</v>
      </c>
      <c r="D157" s="196" t="str">
        <f>VLOOKUP(VLOOKUP(VLOOKUP($B157,b!$B$7:$C$2161,2,0),'c'!$B$7:$E$83,4,0),d!$B$7:$C$14,2,0)</f>
        <v>Confections</v>
      </c>
    </row>
    <row r="158" spans="1:4">
      <c r="A158"/>
      <c r="B158" s="195">
        <v>10398</v>
      </c>
      <c r="C158" s="196" t="str">
        <f>VLOOKUP(VLOOKUP($B158,b!$B$7:$C$2161,2,0),'c'!$B$7:$E$83,2,0)</f>
        <v>Steeleye Stout</v>
      </c>
      <c r="D158" s="196" t="str">
        <f>VLOOKUP(VLOOKUP(VLOOKUP($B158,b!$B$7:$C$2161,2,0),'c'!$B$7:$E$83,4,0),d!$B$7:$C$14,2,0)</f>
        <v>Beverages</v>
      </c>
    </row>
    <row r="159" spans="1:4">
      <c r="A159"/>
      <c r="B159" s="197">
        <v>10399</v>
      </c>
      <c r="C159" s="196" t="str">
        <f>VLOOKUP(VLOOKUP($B159,b!$B$7:$C$2161,2,0),'c'!$B$7:$E$83,2,0)</f>
        <v>Scottish Longbreads</v>
      </c>
      <c r="D159" s="196" t="str">
        <f>VLOOKUP(VLOOKUP(VLOOKUP($B159,b!$B$7:$C$2161,2,0),'c'!$B$7:$E$83,4,0),d!$B$7:$C$14,2,0)</f>
        <v>Confections</v>
      </c>
    </row>
    <row r="160" spans="1:4">
      <c r="A160"/>
      <c r="B160" s="195">
        <v>10400</v>
      </c>
      <c r="C160" s="196" t="str">
        <f>VLOOKUP(VLOOKUP($B160,b!$B$7:$C$2161,2,0),'c'!$B$7:$E$83,2,0)</f>
        <v>Thüringer Rostbratwurst</v>
      </c>
      <c r="D160" s="196" t="str">
        <f>VLOOKUP(VLOOKUP(VLOOKUP($B160,b!$B$7:$C$2161,2,0),'c'!$B$7:$E$83,4,0),d!$B$7:$C$14,2,0)</f>
        <v>Meat/Poultry</v>
      </c>
    </row>
    <row r="161" spans="1:4">
      <c r="A161"/>
      <c r="B161" s="197">
        <v>10401</v>
      </c>
      <c r="C161" s="196" t="str">
        <f>VLOOKUP(VLOOKUP($B161,b!$B$7:$C$2161,2,0),'c'!$B$7:$E$83,2,0)</f>
        <v>Nord-Ost Matjeshering</v>
      </c>
      <c r="D161" s="196" t="str">
        <f>VLOOKUP(VLOOKUP(VLOOKUP($B161,b!$B$7:$C$2161,2,0),'c'!$B$7:$E$83,4,0),d!$B$7:$C$14,2,0)</f>
        <v>Seafood</v>
      </c>
    </row>
    <row r="162" spans="1:4">
      <c r="A162"/>
      <c r="B162" s="195">
        <v>10402</v>
      </c>
      <c r="C162" s="196" t="str">
        <f>VLOOKUP(VLOOKUP($B162,b!$B$7:$C$2161,2,0),'c'!$B$7:$E$83,2,0)</f>
        <v>Tunnbröd</v>
      </c>
      <c r="D162" s="196" t="str">
        <f>VLOOKUP(VLOOKUP(VLOOKUP($B162,b!$B$7:$C$2161,2,0),'c'!$B$7:$E$83,4,0),d!$B$7:$C$14,2,0)</f>
        <v>Grains/Cereals</v>
      </c>
    </row>
    <row r="163" spans="1:4">
      <c r="A163"/>
      <c r="B163" s="197">
        <v>10403</v>
      </c>
      <c r="C163" s="196" t="str">
        <f>VLOOKUP(VLOOKUP($B163,b!$B$7:$C$2161,2,0),'c'!$B$7:$E$83,2,0)</f>
        <v>Pavlova</v>
      </c>
      <c r="D163" s="196" t="str">
        <f>VLOOKUP(VLOOKUP(VLOOKUP($B163,b!$B$7:$C$2161,2,0),'c'!$B$7:$E$83,4,0),d!$B$7:$C$14,2,0)</f>
        <v>Confections</v>
      </c>
    </row>
    <row r="164" spans="1:4">
      <c r="A164"/>
      <c r="B164" s="195">
        <v>10404</v>
      </c>
      <c r="C164" s="196" t="str">
        <f>VLOOKUP(VLOOKUP($B164,b!$B$7:$C$2161,2,0),'c'!$B$7:$E$83,2,0)</f>
        <v>Gumbär Gummibärchen</v>
      </c>
      <c r="D164" s="196" t="str">
        <f>VLOOKUP(VLOOKUP(VLOOKUP($B164,b!$B$7:$C$2161,2,0),'c'!$B$7:$E$83,4,0),d!$B$7:$C$14,2,0)</f>
        <v>Confections</v>
      </c>
    </row>
    <row r="165" spans="1:4">
      <c r="A165"/>
      <c r="B165" s="197">
        <v>10405</v>
      </c>
      <c r="C165" s="196" t="str">
        <f>VLOOKUP(VLOOKUP($B165,b!$B$7:$C$2161,2,0),'c'!$B$7:$E$83,2,0)</f>
        <v>Aniseed Syrup</v>
      </c>
      <c r="D165" s="196" t="str">
        <f>VLOOKUP(VLOOKUP(VLOOKUP($B165,b!$B$7:$C$2161,2,0),'c'!$B$7:$E$83,4,0),d!$B$7:$C$14,2,0)</f>
        <v>Condiments</v>
      </c>
    </row>
    <row r="166" spans="1:4">
      <c r="A166"/>
      <c r="B166" s="195">
        <v>10406</v>
      </c>
      <c r="C166" s="196" t="str">
        <f>VLOOKUP(VLOOKUP($B166,b!$B$7:$C$2161,2,0),'c'!$B$7:$E$83,2,0)</f>
        <v>Chai</v>
      </c>
      <c r="D166" s="196" t="str">
        <f>VLOOKUP(VLOOKUP(VLOOKUP($B166,b!$B$7:$C$2161,2,0),'c'!$B$7:$E$83,4,0),d!$B$7:$C$14,2,0)</f>
        <v>Beverages</v>
      </c>
    </row>
    <row r="167" spans="1:4">
      <c r="A167"/>
      <c r="B167" s="197">
        <v>10407</v>
      </c>
      <c r="C167" s="196" t="str">
        <f>VLOOKUP(VLOOKUP($B167,b!$B$7:$C$2161,2,0),'c'!$B$7:$E$83,2,0)</f>
        <v>Queso Cabrales</v>
      </c>
      <c r="D167" s="196" t="str">
        <f>VLOOKUP(VLOOKUP(VLOOKUP($B167,b!$B$7:$C$2161,2,0),'c'!$B$7:$E$83,4,0),d!$B$7:$C$14,2,0)</f>
        <v>Dairy Products</v>
      </c>
    </row>
    <row r="168" spans="1:4">
      <c r="A168"/>
      <c r="B168" s="195">
        <v>10408</v>
      </c>
      <c r="C168" s="196" t="str">
        <f>VLOOKUP(VLOOKUP($B168,b!$B$7:$C$2161,2,0),'c'!$B$7:$E$83,2,0)</f>
        <v>Gravad lax</v>
      </c>
      <c r="D168" s="196" t="str">
        <f>VLOOKUP(VLOOKUP(VLOOKUP($B168,b!$B$7:$C$2161,2,0),'c'!$B$7:$E$83,4,0),d!$B$7:$C$14,2,0)</f>
        <v>Seafood</v>
      </c>
    </row>
    <row r="169" spans="1:4">
      <c r="A169"/>
      <c r="B169" s="197">
        <v>10409</v>
      </c>
      <c r="C169" s="196" t="str">
        <f>VLOOKUP(VLOOKUP($B169,b!$B$7:$C$2161,2,0),'c'!$B$7:$E$83,2,0)</f>
        <v>Tofu</v>
      </c>
      <c r="D169" s="196" t="str">
        <f>VLOOKUP(VLOOKUP(VLOOKUP($B169,b!$B$7:$C$2161,2,0),'c'!$B$7:$E$83,4,0),d!$B$7:$C$14,2,0)</f>
        <v>Produce</v>
      </c>
    </row>
    <row r="170" spans="1:4">
      <c r="A170"/>
      <c r="B170" s="195">
        <v>10410</v>
      </c>
      <c r="C170" s="196" t="str">
        <f>VLOOKUP(VLOOKUP($B170,b!$B$7:$C$2161,2,0),'c'!$B$7:$E$83,2,0)</f>
        <v>Geitost</v>
      </c>
      <c r="D170" s="196" t="str">
        <f>VLOOKUP(VLOOKUP(VLOOKUP($B170,b!$B$7:$C$2161,2,0),'c'!$B$7:$E$83,4,0),d!$B$7:$C$14,2,0)</f>
        <v>Dairy Products</v>
      </c>
    </row>
    <row r="171" spans="1:4">
      <c r="A171"/>
      <c r="B171" s="197">
        <v>10411</v>
      </c>
      <c r="C171" s="196" t="str">
        <f>VLOOKUP(VLOOKUP($B171,b!$B$7:$C$2161,2,0),'c'!$B$7:$E$83,2,0)</f>
        <v>Jack's New England Clam Chowder</v>
      </c>
      <c r="D171" s="196" t="str">
        <f>VLOOKUP(VLOOKUP(VLOOKUP($B171,b!$B$7:$C$2161,2,0),'c'!$B$7:$E$83,4,0),d!$B$7:$C$14,2,0)</f>
        <v>Seafood</v>
      </c>
    </row>
    <row r="172" spans="1:4">
      <c r="A172"/>
      <c r="B172" s="195">
        <v>10412</v>
      </c>
      <c r="C172" s="196" t="str">
        <f>VLOOKUP(VLOOKUP($B172,b!$B$7:$C$2161,2,0),'c'!$B$7:$E$83,2,0)</f>
        <v>Tofu</v>
      </c>
      <c r="D172" s="196" t="str">
        <f>VLOOKUP(VLOOKUP(VLOOKUP($B172,b!$B$7:$C$2161,2,0),'c'!$B$7:$E$83,4,0),d!$B$7:$C$14,2,0)</f>
        <v>Produce</v>
      </c>
    </row>
    <row r="173" spans="1:4">
      <c r="A173"/>
      <c r="B173" s="197">
        <v>10413</v>
      </c>
      <c r="C173" s="196" t="str">
        <f>VLOOKUP(VLOOKUP($B173,b!$B$7:$C$2161,2,0),'c'!$B$7:$E$83,2,0)</f>
        <v>Chai</v>
      </c>
      <c r="D173" s="196" t="str">
        <f>VLOOKUP(VLOOKUP(VLOOKUP($B173,b!$B$7:$C$2161,2,0),'c'!$B$7:$E$83,4,0),d!$B$7:$C$14,2,0)</f>
        <v>Beverages</v>
      </c>
    </row>
    <row r="174" spans="1:4">
      <c r="A174"/>
      <c r="B174" s="195">
        <v>10414</v>
      </c>
      <c r="C174" s="196" t="str">
        <f>VLOOKUP(VLOOKUP($B174,b!$B$7:$C$2161,2,0),'c'!$B$7:$E$83,2,0)</f>
        <v>Teatime Chocolate Biscuits</v>
      </c>
      <c r="D174" s="196" t="str">
        <f>VLOOKUP(VLOOKUP(VLOOKUP($B174,b!$B$7:$C$2161,2,0),'c'!$B$7:$E$83,4,0),d!$B$7:$C$14,2,0)</f>
        <v>Confections</v>
      </c>
    </row>
    <row r="175" spans="1:4">
      <c r="A175"/>
      <c r="B175" s="197">
        <v>10415</v>
      </c>
      <c r="C175" s="196" t="str">
        <f>VLOOKUP(VLOOKUP($B175,b!$B$7:$C$2161,2,0),'c'!$B$7:$E$83,2,0)</f>
        <v>Alice Mutton</v>
      </c>
      <c r="D175" s="196" t="str">
        <f>VLOOKUP(VLOOKUP(VLOOKUP($B175,b!$B$7:$C$2161,2,0),'c'!$B$7:$E$83,4,0),d!$B$7:$C$14,2,0)</f>
        <v>Meat/Poultry</v>
      </c>
    </row>
    <row r="176" spans="1:4">
      <c r="A176"/>
      <c r="B176" s="195">
        <v>10416</v>
      </c>
      <c r="C176" s="196" t="str">
        <f>VLOOKUP(VLOOKUP($B176,b!$B$7:$C$2161,2,0),'c'!$B$7:$E$83,2,0)</f>
        <v>Teatime Chocolate Biscuits</v>
      </c>
      <c r="D176" s="196" t="str">
        <f>VLOOKUP(VLOOKUP(VLOOKUP($B176,b!$B$7:$C$2161,2,0),'c'!$B$7:$E$83,4,0),d!$B$7:$C$14,2,0)</f>
        <v>Confections</v>
      </c>
    </row>
    <row r="177" spans="1:4">
      <c r="A177"/>
      <c r="B177" s="197">
        <v>10417</v>
      </c>
      <c r="C177" s="196" t="str">
        <f>VLOOKUP(VLOOKUP($B177,b!$B$7:$C$2161,2,0),'c'!$B$7:$E$83,2,0)</f>
        <v>Côte de Blaye</v>
      </c>
      <c r="D177" s="196" t="str">
        <f>VLOOKUP(VLOOKUP(VLOOKUP($B177,b!$B$7:$C$2161,2,0),'c'!$B$7:$E$83,4,0),d!$B$7:$C$14,2,0)</f>
        <v>Beverages</v>
      </c>
    </row>
    <row r="178" spans="1:4">
      <c r="A178"/>
      <c r="B178" s="195">
        <v>10418</v>
      </c>
      <c r="C178" s="196" t="str">
        <f>VLOOKUP(VLOOKUP($B178,b!$B$7:$C$2161,2,0),'c'!$B$7:$E$83,2,0)</f>
        <v>Chang</v>
      </c>
      <c r="D178" s="196" t="str">
        <f>VLOOKUP(VLOOKUP(VLOOKUP($B178,b!$B$7:$C$2161,2,0),'c'!$B$7:$E$83,4,0),d!$B$7:$C$14,2,0)</f>
        <v>Beverages</v>
      </c>
    </row>
    <row r="179" spans="1:4">
      <c r="A179"/>
      <c r="B179" s="197">
        <v>10419</v>
      </c>
      <c r="C179" s="196" t="str">
        <f>VLOOKUP(VLOOKUP($B179,b!$B$7:$C$2161,2,0),'c'!$B$7:$E$83,2,0)</f>
        <v>Camembert Pierrot</v>
      </c>
      <c r="D179" s="196" t="str">
        <f>VLOOKUP(VLOOKUP(VLOOKUP($B179,b!$B$7:$C$2161,2,0),'c'!$B$7:$E$83,4,0),d!$B$7:$C$14,2,0)</f>
        <v>Dairy Products</v>
      </c>
    </row>
    <row r="180" spans="1:4">
      <c r="A180"/>
      <c r="B180" s="195">
        <v>10420</v>
      </c>
      <c r="C180" s="196" t="str">
        <f>VLOOKUP(VLOOKUP($B180,b!$B$7:$C$2161,2,0),'c'!$B$7:$E$83,2,0)</f>
        <v>Mishi Kobe Niku</v>
      </c>
      <c r="D180" s="196" t="str">
        <f>VLOOKUP(VLOOKUP(VLOOKUP($B180,b!$B$7:$C$2161,2,0),'c'!$B$7:$E$83,4,0),d!$B$7:$C$14,2,0)</f>
        <v>Meat/Poultry</v>
      </c>
    </row>
    <row r="181" spans="1:4">
      <c r="A181"/>
      <c r="B181" s="197">
        <v>10421</v>
      </c>
      <c r="C181" s="196" t="str">
        <f>VLOOKUP(VLOOKUP($B181,b!$B$7:$C$2161,2,0),'c'!$B$7:$E$83,2,0)</f>
        <v>Teatime Chocolate Biscuits</v>
      </c>
      <c r="D181" s="196" t="str">
        <f>VLOOKUP(VLOOKUP(VLOOKUP($B181,b!$B$7:$C$2161,2,0),'c'!$B$7:$E$83,4,0),d!$B$7:$C$14,2,0)</f>
        <v>Confections</v>
      </c>
    </row>
    <row r="182" spans="1:4">
      <c r="A182"/>
      <c r="B182" s="195">
        <v>10422</v>
      </c>
      <c r="C182" s="196" t="str">
        <f>VLOOKUP(VLOOKUP($B182,b!$B$7:$C$2161,2,0),'c'!$B$7:$E$83,2,0)</f>
        <v>Gumbär Gummibärchen</v>
      </c>
      <c r="D182" s="196" t="str">
        <f>VLOOKUP(VLOOKUP(VLOOKUP($B182,b!$B$7:$C$2161,2,0),'c'!$B$7:$E$83,4,0),d!$B$7:$C$14,2,0)</f>
        <v>Confections</v>
      </c>
    </row>
    <row r="183" spans="1:4">
      <c r="A183"/>
      <c r="B183" s="197">
        <v>10423</v>
      </c>
      <c r="C183" s="196" t="str">
        <f>VLOOKUP(VLOOKUP($B183,b!$B$7:$C$2161,2,0),'c'!$B$7:$E$83,2,0)</f>
        <v>Gorgonzola Telino</v>
      </c>
      <c r="D183" s="196" t="str">
        <f>VLOOKUP(VLOOKUP(VLOOKUP($B183,b!$B$7:$C$2161,2,0),'c'!$B$7:$E$83,4,0),d!$B$7:$C$14,2,0)</f>
        <v>Dairy Products</v>
      </c>
    </row>
    <row r="184" spans="1:4">
      <c r="A184"/>
      <c r="B184" s="195">
        <v>10424</v>
      </c>
      <c r="C184" s="196" t="str">
        <f>VLOOKUP(VLOOKUP($B184,b!$B$7:$C$2161,2,0),'c'!$B$7:$E$83,2,0)</f>
        <v>Steeleye Stout</v>
      </c>
      <c r="D184" s="196" t="str">
        <f>VLOOKUP(VLOOKUP(VLOOKUP($B184,b!$B$7:$C$2161,2,0),'c'!$B$7:$E$83,4,0),d!$B$7:$C$14,2,0)</f>
        <v>Beverages</v>
      </c>
    </row>
    <row r="185" spans="1:4">
      <c r="A185"/>
      <c r="B185" s="197">
        <v>10425</v>
      </c>
      <c r="C185" s="196" t="str">
        <f>VLOOKUP(VLOOKUP($B185,b!$B$7:$C$2161,2,0),'c'!$B$7:$E$83,2,0)</f>
        <v>Pâté chinois</v>
      </c>
      <c r="D185" s="196" t="str">
        <f>VLOOKUP(VLOOKUP(VLOOKUP($B185,b!$B$7:$C$2161,2,0),'c'!$B$7:$E$83,4,0),d!$B$7:$C$14,2,0)</f>
        <v>Meat/Poultry</v>
      </c>
    </row>
    <row r="186" spans="1:4">
      <c r="A186"/>
      <c r="B186" s="195">
        <v>10426</v>
      </c>
      <c r="C186" s="196" t="str">
        <f>VLOOKUP(VLOOKUP($B186,b!$B$7:$C$2161,2,0),'c'!$B$7:$E$83,2,0)</f>
        <v>Gnocchi di nonna Alice</v>
      </c>
      <c r="D186" s="196" t="str">
        <f>VLOOKUP(VLOOKUP(VLOOKUP($B186,b!$B$7:$C$2161,2,0),'c'!$B$7:$E$83,4,0),d!$B$7:$C$14,2,0)</f>
        <v>Grains/Cereals</v>
      </c>
    </row>
    <row r="187" spans="1:4">
      <c r="A187"/>
      <c r="B187" s="197">
        <v>10427</v>
      </c>
      <c r="C187" s="196" t="str">
        <f>VLOOKUP(VLOOKUP($B187,b!$B$7:$C$2161,2,0),'c'!$B$7:$E$83,2,0)</f>
        <v>Tofu</v>
      </c>
      <c r="D187" s="196" t="str">
        <f>VLOOKUP(VLOOKUP(VLOOKUP($B187,b!$B$7:$C$2161,2,0),'c'!$B$7:$E$83,4,0),d!$B$7:$C$14,2,0)</f>
        <v>Produce</v>
      </c>
    </row>
    <row r="188" spans="1:4">
      <c r="A188"/>
      <c r="B188" s="195">
        <v>10428</v>
      </c>
      <c r="C188" s="196" t="str">
        <f>VLOOKUP(VLOOKUP($B188,b!$B$7:$C$2161,2,0),'c'!$B$7:$E$83,2,0)</f>
        <v>Spegesild</v>
      </c>
      <c r="D188" s="196" t="str">
        <f>VLOOKUP(VLOOKUP(VLOOKUP($B188,b!$B$7:$C$2161,2,0),'c'!$B$7:$E$83,4,0),d!$B$7:$C$14,2,0)</f>
        <v>Seafood</v>
      </c>
    </row>
    <row r="189" spans="1:4">
      <c r="A189"/>
      <c r="B189" s="197">
        <v>10429</v>
      </c>
      <c r="C189" s="196" t="str">
        <f>VLOOKUP(VLOOKUP($B189,b!$B$7:$C$2161,2,0),'c'!$B$7:$E$83,2,0)</f>
        <v>Valkoinen suklaa</v>
      </c>
      <c r="D189" s="196" t="str">
        <f>VLOOKUP(VLOOKUP(VLOOKUP($B189,b!$B$7:$C$2161,2,0),'c'!$B$7:$E$83,4,0),d!$B$7:$C$14,2,0)</f>
        <v>Confections</v>
      </c>
    </row>
    <row r="190" spans="1:4">
      <c r="A190"/>
      <c r="B190" s="195">
        <v>10430</v>
      </c>
      <c r="C190" s="196" t="str">
        <f>VLOOKUP(VLOOKUP($B190,b!$B$7:$C$2161,2,0),'c'!$B$7:$E$83,2,0)</f>
        <v>Alice Mutton</v>
      </c>
      <c r="D190" s="196" t="str">
        <f>VLOOKUP(VLOOKUP(VLOOKUP($B190,b!$B$7:$C$2161,2,0),'c'!$B$7:$E$83,4,0),d!$B$7:$C$14,2,0)</f>
        <v>Meat/Poultry</v>
      </c>
    </row>
    <row r="191" spans="1:4">
      <c r="A191"/>
      <c r="B191" s="197">
        <v>10431</v>
      </c>
      <c r="C191" s="196" t="str">
        <f>VLOOKUP(VLOOKUP($B191,b!$B$7:$C$2161,2,0),'c'!$B$7:$E$83,2,0)</f>
        <v>Alice Mutton</v>
      </c>
      <c r="D191" s="196" t="str">
        <f>VLOOKUP(VLOOKUP(VLOOKUP($B191,b!$B$7:$C$2161,2,0),'c'!$B$7:$E$83,4,0),d!$B$7:$C$14,2,0)</f>
        <v>Meat/Poultry</v>
      </c>
    </row>
    <row r="192" spans="1:4">
      <c r="A192"/>
      <c r="B192" s="195">
        <v>10432</v>
      </c>
      <c r="C192" s="196" t="str">
        <f>VLOOKUP(VLOOKUP($B192,b!$B$7:$C$2161,2,0),'c'!$B$7:$E$83,2,0)</f>
        <v>Gumbär Gummibärchen</v>
      </c>
      <c r="D192" s="196" t="str">
        <f>VLOOKUP(VLOOKUP(VLOOKUP($B192,b!$B$7:$C$2161,2,0),'c'!$B$7:$E$83,4,0),d!$B$7:$C$14,2,0)</f>
        <v>Confections</v>
      </c>
    </row>
    <row r="193" spans="1:4">
      <c r="A193"/>
      <c r="B193" s="197">
        <v>10433</v>
      </c>
      <c r="C193" s="196" t="str">
        <f>VLOOKUP(VLOOKUP($B193,b!$B$7:$C$2161,2,0),'c'!$B$7:$E$83,2,0)</f>
        <v>Gnocchi di nonna Alice</v>
      </c>
      <c r="D193" s="196" t="str">
        <f>VLOOKUP(VLOOKUP(VLOOKUP($B193,b!$B$7:$C$2161,2,0),'c'!$B$7:$E$83,4,0),d!$B$7:$C$14,2,0)</f>
        <v>Grains/Cereals</v>
      </c>
    </row>
    <row r="194" spans="1:4">
      <c r="A194"/>
      <c r="B194" s="195">
        <v>10434</v>
      </c>
      <c r="C194" s="196" t="str">
        <f>VLOOKUP(VLOOKUP($B194,b!$B$7:$C$2161,2,0),'c'!$B$7:$E$83,2,0)</f>
        <v>Queso Cabrales</v>
      </c>
      <c r="D194" s="196" t="str">
        <f>VLOOKUP(VLOOKUP(VLOOKUP($B194,b!$B$7:$C$2161,2,0),'c'!$B$7:$E$83,4,0),d!$B$7:$C$14,2,0)</f>
        <v>Dairy Products</v>
      </c>
    </row>
    <row r="195" spans="1:4">
      <c r="A195"/>
      <c r="B195" s="197">
        <v>10435</v>
      </c>
      <c r="C195" s="196" t="str">
        <f>VLOOKUP(VLOOKUP($B195,b!$B$7:$C$2161,2,0),'c'!$B$7:$E$83,2,0)</f>
        <v>Chang</v>
      </c>
      <c r="D195" s="196" t="str">
        <f>VLOOKUP(VLOOKUP(VLOOKUP($B195,b!$B$7:$C$2161,2,0),'c'!$B$7:$E$83,4,0),d!$B$7:$C$14,2,0)</f>
        <v>Beverages</v>
      </c>
    </row>
    <row r="196" spans="1:4">
      <c r="A196"/>
      <c r="B196" s="195">
        <v>10436</v>
      </c>
      <c r="C196" s="196" t="str">
        <f>VLOOKUP(VLOOKUP($B196,b!$B$7:$C$2161,2,0),'c'!$B$7:$E$83,2,0)</f>
        <v>Spegesild</v>
      </c>
      <c r="D196" s="196" t="str">
        <f>VLOOKUP(VLOOKUP(VLOOKUP($B196,b!$B$7:$C$2161,2,0),'c'!$B$7:$E$83,4,0),d!$B$7:$C$14,2,0)</f>
        <v>Seafood</v>
      </c>
    </row>
    <row r="197" spans="1:4">
      <c r="A197"/>
      <c r="B197" s="197">
        <v>10437</v>
      </c>
      <c r="C197" s="196" t="str">
        <f>VLOOKUP(VLOOKUP($B197,b!$B$7:$C$2161,2,0),'c'!$B$7:$E$83,2,0)</f>
        <v>Perth Pasties</v>
      </c>
      <c r="D197" s="196" t="str">
        <f>VLOOKUP(VLOOKUP(VLOOKUP($B197,b!$B$7:$C$2161,2,0),'c'!$B$7:$E$83,4,0),d!$B$7:$C$14,2,0)</f>
        <v>Meat/Poultry</v>
      </c>
    </row>
    <row r="198" spans="1:4">
      <c r="A198"/>
      <c r="B198" s="195">
        <v>10438</v>
      </c>
      <c r="C198" s="196" t="str">
        <f>VLOOKUP(VLOOKUP($B198,b!$B$7:$C$2161,2,0),'c'!$B$7:$E$83,2,0)</f>
        <v>Teatime Chocolate Biscuits</v>
      </c>
      <c r="D198" s="196" t="str">
        <f>VLOOKUP(VLOOKUP(VLOOKUP($B198,b!$B$7:$C$2161,2,0),'c'!$B$7:$E$83,4,0),d!$B$7:$C$14,2,0)</f>
        <v>Confections</v>
      </c>
    </row>
    <row r="199" spans="1:4">
      <c r="A199"/>
      <c r="B199" s="197">
        <v>10439</v>
      </c>
      <c r="C199" s="196" t="str">
        <f>VLOOKUP(VLOOKUP($B199,b!$B$7:$C$2161,2,0),'c'!$B$7:$E$83,2,0)</f>
        <v>Queso Manchego La Pastora</v>
      </c>
      <c r="D199" s="196" t="str">
        <f>VLOOKUP(VLOOKUP(VLOOKUP($B199,b!$B$7:$C$2161,2,0),'c'!$B$7:$E$83,4,0),d!$B$7:$C$14,2,0)</f>
        <v>Dairy Products</v>
      </c>
    </row>
    <row r="200" spans="1:4">
      <c r="A200"/>
      <c r="B200" s="195">
        <v>10440</v>
      </c>
      <c r="C200" s="196" t="str">
        <f>VLOOKUP(VLOOKUP($B200,b!$B$7:$C$2161,2,0),'c'!$B$7:$E$83,2,0)</f>
        <v>Chang</v>
      </c>
      <c r="D200" s="196" t="str">
        <f>VLOOKUP(VLOOKUP(VLOOKUP($B200,b!$B$7:$C$2161,2,0),'c'!$B$7:$E$83,4,0),d!$B$7:$C$14,2,0)</f>
        <v>Beverages</v>
      </c>
    </row>
    <row r="201" spans="1:4">
      <c r="A201"/>
      <c r="B201" s="197">
        <v>10441</v>
      </c>
      <c r="C201" s="196" t="str">
        <f>VLOOKUP(VLOOKUP($B201,b!$B$7:$C$2161,2,0),'c'!$B$7:$E$83,2,0)</f>
        <v>Schoggi Schokolade</v>
      </c>
      <c r="D201" s="196" t="str">
        <f>VLOOKUP(VLOOKUP(VLOOKUP($B201,b!$B$7:$C$2161,2,0),'c'!$B$7:$E$83,4,0),d!$B$7:$C$14,2,0)</f>
        <v>Confections</v>
      </c>
    </row>
    <row r="202" spans="1:4">
      <c r="A202"/>
      <c r="B202" s="195">
        <v>10442</v>
      </c>
      <c r="C202" s="196" t="str">
        <f>VLOOKUP(VLOOKUP($B202,b!$B$7:$C$2161,2,0),'c'!$B$7:$E$83,2,0)</f>
        <v>Queso Cabrales</v>
      </c>
      <c r="D202" s="196" t="str">
        <f>VLOOKUP(VLOOKUP(VLOOKUP($B202,b!$B$7:$C$2161,2,0),'c'!$B$7:$E$83,4,0),d!$B$7:$C$14,2,0)</f>
        <v>Dairy Products</v>
      </c>
    </row>
    <row r="203" spans="1:4">
      <c r="A203"/>
      <c r="B203" s="197">
        <v>10443</v>
      </c>
      <c r="C203" s="196" t="str">
        <f>VLOOKUP(VLOOKUP($B203,b!$B$7:$C$2161,2,0),'c'!$B$7:$E$83,2,0)</f>
        <v>Queso Cabrales</v>
      </c>
      <c r="D203" s="196" t="str">
        <f>VLOOKUP(VLOOKUP(VLOOKUP($B203,b!$B$7:$C$2161,2,0),'c'!$B$7:$E$83,4,0),d!$B$7:$C$14,2,0)</f>
        <v>Dairy Products</v>
      </c>
    </row>
    <row r="204" spans="1:4">
      <c r="A204"/>
      <c r="B204" s="195">
        <v>10444</v>
      </c>
      <c r="C204" s="196" t="str">
        <f>VLOOKUP(VLOOKUP($B204,b!$B$7:$C$2161,2,0),'c'!$B$7:$E$83,2,0)</f>
        <v>Alice Mutton</v>
      </c>
      <c r="D204" s="196" t="str">
        <f>VLOOKUP(VLOOKUP(VLOOKUP($B204,b!$B$7:$C$2161,2,0),'c'!$B$7:$E$83,4,0),d!$B$7:$C$14,2,0)</f>
        <v>Meat/Poultry</v>
      </c>
    </row>
    <row r="205" spans="1:4">
      <c r="A205"/>
      <c r="B205" s="197">
        <v>10445</v>
      </c>
      <c r="C205" s="196" t="str">
        <f>VLOOKUP(VLOOKUP($B205,b!$B$7:$C$2161,2,0),'c'!$B$7:$E$83,2,0)</f>
        <v>Chartreuse verte</v>
      </c>
      <c r="D205" s="196" t="str">
        <f>VLOOKUP(VLOOKUP(VLOOKUP($B205,b!$B$7:$C$2161,2,0),'c'!$B$7:$E$83,4,0),d!$B$7:$C$14,2,0)</f>
        <v>Beverages</v>
      </c>
    </row>
    <row r="206" spans="1:4">
      <c r="A206"/>
      <c r="B206" s="195">
        <v>10446</v>
      </c>
      <c r="C206" s="196" t="str">
        <f>VLOOKUP(VLOOKUP($B206,b!$B$7:$C$2161,2,0),'c'!$B$7:$E$83,2,0)</f>
        <v>Teatime Chocolate Biscuits</v>
      </c>
      <c r="D206" s="196" t="str">
        <f>VLOOKUP(VLOOKUP(VLOOKUP($B206,b!$B$7:$C$2161,2,0),'c'!$B$7:$E$83,4,0),d!$B$7:$C$14,2,0)</f>
        <v>Confections</v>
      </c>
    </row>
    <row r="207" spans="1:4">
      <c r="A207"/>
      <c r="B207" s="197">
        <v>10447</v>
      </c>
      <c r="C207" s="196" t="str">
        <f>VLOOKUP(VLOOKUP($B207,b!$B$7:$C$2161,2,0),'c'!$B$7:$E$83,2,0)</f>
        <v>Teatime Chocolate Biscuits</v>
      </c>
      <c r="D207" s="196" t="str">
        <f>VLOOKUP(VLOOKUP(VLOOKUP($B207,b!$B$7:$C$2161,2,0),'c'!$B$7:$E$83,4,0),d!$B$7:$C$14,2,0)</f>
        <v>Confections</v>
      </c>
    </row>
    <row r="208" spans="1:4">
      <c r="A208"/>
      <c r="B208" s="195">
        <v>10448</v>
      </c>
      <c r="C208" s="196" t="str">
        <f>VLOOKUP(VLOOKUP($B208,b!$B$7:$C$2161,2,0),'c'!$B$7:$E$83,2,0)</f>
        <v>Gumbär Gummibärchen</v>
      </c>
      <c r="D208" s="196" t="str">
        <f>VLOOKUP(VLOOKUP(VLOOKUP($B208,b!$B$7:$C$2161,2,0),'c'!$B$7:$E$83,4,0),d!$B$7:$C$14,2,0)</f>
        <v>Confections</v>
      </c>
    </row>
    <row r="209" spans="1:4">
      <c r="A209"/>
      <c r="B209" s="197">
        <v>10449</v>
      </c>
      <c r="C209" s="196" t="str">
        <f>VLOOKUP(VLOOKUP($B209,b!$B$7:$C$2161,2,0),'c'!$B$7:$E$83,2,0)</f>
        <v>Ikura</v>
      </c>
      <c r="D209" s="196" t="str">
        <f>VLOOKUP(VLOOKUP(VLOOKUP($B209,b!$B$7:$C$2161,2,0),'c'!$B$7:$E$83,4,0),d!$B$7:$C$14,2,0)</f>
        <v>Seafood</v>
      </c>
    </row>
    <row r="210" spans="1:4">
      <c r="A210"/>
      <c r="B210" s="195">
        <v>10450</v>
      </c>
      <c r="C210" s="196" t="str">
        <f>VLOOKUP(VLOOKUP($B210,b!$B$7:$C$2161,2,0),'c'!$B$7:$E$83,2,0)</f>
        <v>Ikura</v>
      </c>
      <c r="D210" s="196" t="str">
        <f>VLOOKUP(VLOOKUP(VLOOKUP($B210,b!$B$7:$C$2161,2,0),'c'!$B$7:$E$83,4,0),d!$B$7:$C$14,2,0)</f>
        <v>Seafood</v>
      </c>
    </row>
    <row r="211" spans="1:4">
      <c r="A211"/>
      <c r="B211" s="197">
        <v>10451</v>
      </c>
      <c r="C211" s="196" t="str">
        <f>VLOOKUP(VLOOKUP($B211,b!$B$7:$C$2161,2,0),'c'!$B$7:$E$83,2,0)</f>
        <v>Pâté chinois</v>
      </c>
      <c r="D211" s="196" t="str">
        <f>VLOOKUP(VLOOKUP(VLOOKUP($B211,b!$B$7:$C$2161,2,0),'c'!$B$7:$E$83,4,0),d!$B$7:$C$14,2,0)</f>
        <v>Meat/Poultry</v>
      </c>
    </row>
    <row r="212" spans="1:4">
      <c r="A212"/>
      <c r="B212" s="195">
        <v>10452</v>
      </c>
      <c r="C212" s="196" t="str">
        <f>VLOOKUP(VLOOKUP($B212,b!$B$7:$C$2161,2,0),'c'!$B$7:$E$83,2,0)</f>
        <v>Rössle Sauerkraut</v>
      </c>
      <c r="D212" s="196" t="str">
        <f>VLOOKUP(VLOOKUP(VLOOKUP($B212,b!$B$7:$C$2161,2,0),'c'!$B$7:$E$83,4,0),d!$B$7:$C$14,2,0)</f>
        <v>Produce</v>
      </c>
    </row>
    <row r="213" spans="1:4">
      <c r="A213"/>
      <c r="B213" s="197">
        <v>10453</v>
      </c>
      <c r="C213" s="196" t="str">
        <f>VLOOKUP(VLOOKUP($B213,b!$B$7:$C$2161,2,0),'c'!$B$7:$E$83,2,0)</f>
        <v>Chocolade</v>
      </c>
      <c r="D213" s="196" t="str">
        <f>VLOOKUP(VLOOKUP(VLOOKUP($B213,b!$B$7:$C$2161,2,0),'c'!$B$7:$E$83,4,0),d!$B$7:$C$14,2,0)</f>
        <v>Confections</v>
      </c>
    </row>
    <row r="214" spans="1:4">
      <c r="A214"/>
      <c r="B214" s="195">
        <v>10454</v>
      </c>
      <c r="C214" s="196" t="str">
        <f>VLOOKUP(VLOOKUP($B214,b!$B$7:$C$2161,2,0),'c'!$B$7:$E$83,2,0)</f>
        <v>Pavlova</v>
      </c>
      <c r="D214" s="196" t="str">
        <f>VLOOKUP(VLOOKUP(VLOOKUP($B214,b!$B$7:$C$2161,2,0),'c'!$B$7:$E$83,4,0),d!$B$7:$C$14,2,0)</f>
        <v>Confections</v>
      </c>
    </row>
    <row r="215" spans="1:4">
      <c r="A215"/>
      <c r="B215" s="197">
        <v>10455</v>
      </c>
      <c r="C215" s="196" t="str">
        <f>VLOOKUP(VLOOKUP($B215,b!$B$7:$C$2161,2,0),'c'!$B$7:$E$83,2,0)</f>
        <v>Chartreuse verte</v>
      </c>
      <c r="D215" s="196" t="str">
        <f>VLOOKUP(VLOOKUP(VLOOKUP($B215,b!$B$7:$C$2161,2,0),'c'!$B$7:$E$83,4,0),d!$B$7:$C$14,2,0)</f>
        <v>Beverages</v>
      </c>
    </row>
    <row r="216" spans="1:4">
      <c r="A216"/>
      <c r="B216" s="195">
        <v>10456</v>
      </c>
      <c r="C216" s="196" t="str">
        <f>VLOOKUP(VLOOKUP($B216,b!$B$7:$C$2161,2,0),'c'!$B$7:$E$83,2,0)</f>
        <v>Sir Rodney's Scones</v>
      </c>
      <c r="D216" s="196" t="str">
        <f>VLOOKUP(VLOOKUP(VLOOKUP($B216,b!$B$7:$C$2161,2,0),'c'!$B$7:$E$83,4,0),d!$B$7:$C$14,2,0)</f>
        <v>Confections</v>
      </c>
    </row>
    <row r="217" spans="1:4">
      <c r="A217"/>
      <c r="B217" s="197">
        <v>10457</v>
      </c>
      <c r="C217" s="196" t="str">
        <f>VLOOKUP(VLOOKUP($B217,b!$B$7:$C$2161,2,0),'c'!$B$7:$E$83,2,0)</f>
        <v>Raclette Courdavault</v>
      </c>
      <c r="D217" s="196" t="str">
        <f>VLOOKUP(VLOOKUP(VLOOKUP($B217,b!$B$7:$C$2161,2,0),'c'!$B$7:$E$83,4,0),d!$B$7:$C$14,2,0)</f>
        <v>Dairy Products</v>
      </c>
    </row>
    <row r="218" spans="1:4">
      <c r="A218"/>
      <c r="B218" s="195">
        <v>10458</v>
      </c>
      <c r="C218" s="196" t="str">
        <f>VLOOKUP(VLOOKUP($B218,b!$B$7:$C$2161,2,0),'c'!$B$7:$E$83,2,0)</f>
        <v>Gumbär Gummibärchen</v>
      </c>
      <c r="D218" s="196" t="str">
        <f>VLOOKUP(VLOOKUP(VLOOKUP($B218,b!$B$7:$C$2161,2,0),'c'!$B$7:$E$83,4,0),d!$B$7:$C$14,2,0)</f>
        <v>Confections</v>
      </c>
    </row>
    <row r="219" spans="1:4">
      <c r="A219"/>
      <c r="B219" s="197">
        <v>10459</v>
      </c>
      <c r="C219" s="196" t="str">
        <f>VLOOKUP(VLOOKUP($B219,b!$B$7:$C$2161,2,0),'c'!$B$7:$E$83,2,0)</f>
        <v>Uncle Bob's Organic Dried Pears</v>
      </c>
      <c r="D219" s="196" t="str">
        <f>VLOOKUP(VLOOKUP(VLOOKUP($B219,b!$B$7:$C$2161,2,0),'c'!$B$7:$E$83,4,0),d!$B$7:$C$14,2,0)</f>
        <v>Produce</v>
      </c>
    </row>
    <row r="220" spans="1:4">
      <c r="A220"/>
      <c r="B220" s="195">
        <v>10460</v>
      </c>
      <c r="C220" s="196" t="str">
        <f>VLOOKUP(VLOOKUP($B220,b!$B$7:$C$2161,2,0),'c'!$B$7:$E$83,2,0)</f>
        <v>Scottish Longbreads</v>
      </c>
      <c r="D220" s="196" t="str">
        <f>VLOOKUP(VLOOKUP(VLOOKUP($B220,b!$B$7:$C$2161,2,0),'c'!$B$7:$E$83,4,0),d!$B$7:$C$14,2,0)</f>
        <v>Confections</v>
      </c>
    </row>
    <row r="221" spans="1:4">
      <c r="A221"/>
      <c r="B221" s="197">
        <v>10461</v>
      </c>
      <c r="C221" s="196" t="str">
        <f>VLOOKUP(VLOOKUP($B221,b!$B$7:$C$2161,2,0),'c'!$B$7:$E$83,2,0)</f>
        <v>Sir Rodney's Scones</v>
      </c>
      <c r="D221" s="196" t="str">
        <f>VLOOKUP(VLOOKUP(VLOOKUP($B221,b!$B$7:$C$2161,2,0),'c'!$B$7:$E$83,4,0),d!$B$7:$C$14,2,0)</f>
        <v>Confections</v>
      </c>
    </row>
    <row r="222" spans="1:4">
      <c r="A222"/>
      <c r="B222" s="195">
        <v>10462</v>
      </c>
      <c r="C222" s="196" t="str">
        <f>VLOOKUP(VLOOKUP($B222,b!$B$7:$C$2161,2,0),'c'!$B$7:$E$83,2,0)</f>
        <v>Konbu</v>
      </c>
      <c r="D222" s="196" t="str">
        <f>VLOOKUP(VLOOKUP(VLOOKUP($B222,b!$B$7:$C$2161,2,0),'c'!$B$7:$E$83,4,0),d!$B$7:$C$14,2,0)</f>
        <v>Seafood</v>
      </c>
    </row>
    <row r="223" spans="1:4">
      <c r="A223"/>
      <c r="B223" s="197">
        <v>10463</v>
      </c>
      <c r="C223" s="196" t="str">
        <f>VLOOKUP(VLOOKUP($B223,b!$B$7:$C$2161,2,0),'c'!$B$7:$E$83,2,0)</f>
        <v>Teatime Chocolate Biscuits</v>
      </c>
      <c r="D223" s="196" t="str">
        <f>VLOOKUP(VLOOKUP(VLOOKUP($B223,b!$B$7:$C$2161,2,0),'c'!$B$7:$E$83,4,0),d!$B$7:$C$14,2,0)</f>
        <v>Confections</v>
      </c>
    </row>
    <row r="224" spans="1:4">
      <c r="A224"/>
      <c r="B224" s="195">
        <v>10464</v>
      </c>
      <c r="C224" s="196" t="str">
        <f>VLOOKUP(VLOOKUP($B224,b!$B$7:$C$2161,2,0),'c'!$B$7:$E$83,2,0)</f>
        <v>Chef Anton's Cajun Seasoning</v>
      </c>
      <c r="D224" s="196" t="str">
        <f>VLOOKUP(VLOOKUP(VLOOKUP($B224,b!$B$7:$C$2161,2,0),'c'!$B$7:$E$83,4,0),d!$B$7:$C$14,2,0)</f>
        <v>Condiments</v>
      </c>
    </row>
    <row r="225" spans="1:4">
      <c r="A225"/>
      <c r="B225" s="197">
        <v>10465</v>
      </c>
      <c r="C225" s="196" t="str">
        <f>VLOOKUP(VLOOKUP($B225,b!$B$7:$C$2161,2,0),'c'!$B$7:$E$83,2,0)</f>
        <v>Guaraná Fantástica</v>
      </c>
      <c r="D225" s="196" t="str">
        <f>VLOOKUP(VLOOKUP(VLOOKUP($B225,b!$B$7:$C$2161,2,0),'c'!$B$7:$E$83,4,0),d!$B$7:$C$14,2,0)</f>
        <v>Beverages</v>
      </c>
    </row>
    <row r="226" spans="1:4">
      <c r="A226"/>
      <c r="B226" s="195">
        <v>10466</v>
      </c>
      <c r="C226" s="196" t="str">
        <f>VLOOKUP(VLOOKUP($B226,b!$B$7:$C$2161,2,0),'c'!$B$7:$E$83,2,0)</f>
        <v>Queso Cabrales</v>
      </c>
      <c r="D226" s="196" t="str">
        <f>VLOOKUP(VLOOKUP(VLOOKUP($B226,b!$B$7:$C$2161,2,0),'c'!$B$7:$E$83,4,0),d!$B$7:$C$14,2,0)</f>
        <v>Dairy Products</v>
      </c>
    </row>
    <row r="227" spans="1:4">
      <c r="A227"/>
      <c r="B227" s="197">
        <v>10467</v>
      </c>
      <c r="C227" s="196" t="str">
        <f>VLOOKUP(VLOOKUP($B227,b!$B$7:$C$2161,2,0),'c'!$B$7:$E$83,2,0)</f>
        <v>Guaraná Fantástica</v>
      </c>
      <c r="D227" s="196" t="str">
        <f>VLOOKUP(VLOOKUP(VLOOKUP($B227,b!$B$7:$C$2161,2,0),'c'!$B$7:$E$83,4,0),d!$B$7:$C$14,2,0)</f>
        <v>Beverages</v>
      </c>
    </row>
    <row r="228" spans="1:4">
      <c r="A228"/>
      <c r="B228" s="195">
        <v>10468</v>
      </c>
      <c r="C228" s="196" t="str">
        <f>VLOOKUP(VLOOKUP($B228,b!$B$7:$C$2161,2,0),'c'!$B$7:$E$83,2,0)</f>
        <v>Nord-Ost Matjeshering</v>
      </c>
      <c r="D228" s="196" t="str">
        <f>VLOOKUP(VLOOKUP(VLOOKUP($B228,b!$B$7:$C$2161,2,0),'c'!$B$7:$E$83,4,0),d!$B$7:$C$14,2,0)</f>
        <v>Seafood</v>
      </c>
    </row>
    <row r="229" spans="1:4">
      <c r="A229"/>
      <c r="B229" s="197">
        <v>10469</v>
      </c>
      <c r="C229" s="196" t="str">
        <f>VLOOKUP(VLOOKUP($B229,b!$B$7:$C$2161,2,0),'c'!$B$7:$E$83,2,0)</f>
        <v>Chang</v>
      </c>
      <c r="D229" s="196" t="str">
        <f>VLOOKUP(VLOOKUP(VLOOKUP($B229,b!$B$7:$C$2161,2,0),'c'!$B$7:$E$83,4,0),d!$B$7:$C$14,2,0)</f>
        <v>Beverages</v>
      </c>
    </row>
    <row r="230" spans="1:4">
      <c r="A230"/>
      <c r="B230" s="195">
        <v>10470</v>
      </c>
      <c r="C230" s="196" t="str">
        <f>VLOOKUP(VLOOKUP($B230,b!$B$7:$C$2161,2,0),'c'!$B$7:$E$83,2,0)</f>
        <v>Carnarvon Tigers</v>
      </c>
      <c r="D230" s="196" t="str">
        <f>VLOOKUP(VLOOKUP(VLOOKUP($B230,b!$B$7:$C$2161,2,0),'c'!$B$7:$E$83,4,0),d!$B$7:$C$14,2,0)</f>
        <v>Seafood</v>
      </c>
    </row>
    <row r="231" spans="1:4">
      <c r="A231"/>
      <c r="B231" s="197">
        <v>10471</v>
      </c>
      <c r="C231" s="196" t="str">
        <f>VLOOKUP(VLOOKUP($B231,b!$B$7:$C$2161,2,0),'c'!$B$7:$E$83,2,0)</f>
        <v>Uncle Bob's Organic Dried Pears</v>
      </c>
      <c r="D231" s="196" t="str">
        <f>VLOOKUP(VLOOKUP(VLOOKUP($B231,b!$B$7:$C$2161,2,0),'c'!$B$7:$E$83,4,0),d!$B$7:$C$14,2,0)</f>
        <v>Produce</v>
      </c>
    </row>
    <row r="232" spans="1:4">
      <c r="A232"/>
      <c r="B232" s="195">
        <v>10472</v>
      </c>
      <c r="C232" s="196" t="str">
        <f>VLOOKUP(VLOOKUP($B232,b!$B$7:$C$2161,2,0),'c'!$B$7:$E$83,2,0)</f>
        <v>Guaraná Fantástica</v>
      </c>
      <c r="D232" s="196" t="str">
        <f>VLOOKUP(VLOOKUP(VLOOKUP($B232,b!$B$7:$C$2161,2,0),'c'!$B$7:$E$83,4,0),d!$B$7:$C$14,2,0)</f>
        <v>Beverages</v>
      </c>
    </row>
    <row r="233" spans="1:4">
      <c r="A233"/>
      <c r="B233" s="197">
        <v>10473</v>
      </c>
      <c r="C233" s="196" t="str">
        <f>VLOOKUP(VLOOKUP($B233,b!$B$7:$C$2161,2,0),'c'!$B$7:$E$83,2,0)</f>
        <v>Geitost</v>
      </c>
      <c r="D233" s="196" t="str">
        <f>VLOOKUP(VLOOKUP(VLOOKUP($B233,b!$B$7:$C$2161,2,0),'c'!$B$7:$E$83,4,0),d!$B$7:$C$14,2,0)</f>
        <v>Dairy Products</v>
      </c>
    </row>
    <row r="234" spans="1:4">
      <c r="A234"/>
      <c r="B234" s="195">
        <v>10474</v>
      </c>
      <c r="C234" s="196" t="str">
        <f>VLOOKUP(VLOOKUP($B234,b!$B$7:$C$2161,2,0),'c'!$B$7:$E$83,2,0)</f>
        <v>Tofu</v>
      </c>
      <c r="D234" s="196" t="str">
        <f>VLOOKUP(VLOOKUP(VLOOKUP($B234,b!$B$7:$C$2161,2,0),'c'!$B$7:$E$83,4,0),d!$B$7:$C$14,2,0)</f>
        <v>Produce</v>
      </c>
    </row>
    <row r="235" spans="1:4">
      <c r="A235"/>
      <c r="B235" s="197">
        <v>10475</v>
      </c>
      <c r="C235" s="196" t="str">
        <f>VLOOKUP(VLOOKUP($B235,b!$B$7:$C$2161,2,0),'c'!$B$7:$E$83,2,0)</f>
        <v>Gorgonzola Telino</v>
      </c>
      <c r="D235" s="196" t="str">
        <f>VLOOKUP(VLOOKUP(VLOOKUP($B235,b!$B$7:$C$2161,2,0),'c'!$B$7:$E$83,4,0),d!$B$7:$C$14,2,0)</f>
        <v>Dairy Products</v>
      </c>
    </row>
    <row r="236" spans="1:4">
      <c r="A236"/>
      <c r="B236" s="195">
        <v>10476</v>
      </c>
      <c r="C236" s="196" t="str">
        <f>VLOOKUP(VLOOKUP($B236,b!$B$7:$C$2161,2,0),'c'!$B$7:$E$83,2,0)</f>
        <v>Pâté chinois</v>
      </c>
      <c r="D236" s="196" t="str">
        <f>VLOOKUP(VLOOKUP(VLOOKUP($B236,b!$B$7:$C$2161,2,0),'c'!$B$7:$E$83,4,0),d!$B$7:$C$14,2,0)</f>
        <v>Meat/Poultry</v>
      </c>
    </row>
    <row r="237" spans="1:4">
      <c r="A237"/>
      <c r="B237" s="197">
        <v>10477</v>
      </c>
      <c r="C237" s="196" t="str">
        <f>VLOOKUP(VLOOKUP($B237,b!$B$7:$C$2161,2,0),'c'!$B$7:$E$83,2,0)</f>
        <v>Chai</v>
      </c>
      <c r="D237" s="196" t="str">
        <f>VLOOKUP(VLOOKUP(VLOOKUP($B237,b!$B$7:$C$2161,2,0),'c'!$B$7:$E$83,4,0),d!$B$7:$C$14,2,0)</f>
        <v>Beverages</v>
      </c>
    </row>
    <row r="238" spans="1:4">
      <c r="A238"/>
      <c r="B238" s="195">
        <v>10478</v>
      </c>
      <c r="C238" s="196" t="str">
        <f>VLOOKUP(VLOOKUP($B238,b!$B$7:$C$2161,2,0),'c'!$B$7:$E$83,2,0)</f>
        <v>Ikura</v>
      </c>
      <c r="D238" s="196" t="str">
        <f>VLOOKUP(VLOOKUP(VLOOKUP($B238,b!$B$7:$C$2161,2,0),'c'!$B$7:$E$83,4,0),d!$B$7:$C$14,2,0)</f>
        <v>Seafood</v>
      </c>
    </row>
    <row r="239" spans="1:4">
      <c r="A239"/>
      <c r="B239" s="197">
        <v>10479</v>
      </c>
      <c r="C239" s="196" t="str">
        <f>VLOOKUP(VLOOKUP($B239,b!$B$7:$C$2161,2,0),'c'!$B$7:$E$83,2,0)</f>
        <v>Côte de Blaye</v>
      </c>
      <c r="D239" s="196" t="str">
        <f>VLOOKUP(VLOOKUP(VLOOKUP($B239,b!$B$7:$C$2161,2,0),'c'!$B$7:$E$83,4,0),d!$B$7:$C$14,2,0)</f>
        <v>Beverages</v>
      </c>
    </row>
    <row r="240" spans="1:4">
      <c r="A240"/>
      <c r="B240" s="195">
        <v>10480</v>
      </c>
      <c r="C240" s="196" t="str">
        <f>VLOOKUP(VLOOKUP($B240,b!$B$7:$C$2161,2,0),'c'!$B$7:$E$83,2,0)</f>
        <v>Zaanse koeken</v>
      </c>
      <c r="D240" s="196" t="str">
        <f>VLOOKUP(VLOOKUP(VLOOKUP($B240,b!$B$7:$C$2161,2,0),'c'!$B$7:$E$83,4,0),d!$B$7:$C$14,2,0)</f>
        <v>Confections</v>
      </c>
    </row>
    <row r="241" spans="1:4">
      <c r="A241"/>
      <c r="B241" s="197">
        <v>10481</v>
      </c>
      <c r="C241" s="196" t="str">
        <f>VLOOKUP(VLOOKUP($B241,b!$B$7:$C$2161,2,0),'c'!$B$7:$E$83,2,0)</f>
        <v>Maxilaku</v>
      </c>
      <c r="D241" s="196" t="str">
        <f>VLOOKUP(VLOOKUP(VLOOKUP($B241,b!$B$7:$C$2161,2,0),'c'!$B$7:$E$83,4,0),d!$B$7:$C$14,2,0)</f>
        <v>Confections</v>
      </c>
    </row>
    <row r="242" spans="1:4">
      <c r="A242"/>
      <c r="B242" s="195">
        <v>10482</v>
      </c>
      <c r="C242" s="196" t="str">
        <f>VLOOKUP(VLOOKUP($B242,b!$B$7:$C$2161,2,0),'c'!$B$7:$E$83,2,0)</f>
        <v>Boston Crab Meat</v>
      </c>
      <c r="D242" s="196" t="str">
        <f>VLOOKUP(VLOOKUP(VLOOKUP($B242,b!$B$7:$C$2161,2,0),'c'!$B$7:$E$83,4,0),d!$B$7:$C$14,2,0)</f>
        <v>Seafood</v>
      </c>
    </row>
    <row r="243" spans="1:4">
      <c r="A243"/>
      <c r="B243" s="197">
        <v>10483</v>
      </c>
      <c r="C243" s="196" t="str">
        <f>VLOOKUP(VLOOKUP($B243,b!$B$7:$C$2161,2,0),'c'!$B$7:$E$83,2,0)</f>
        <v>Sasquatch Ale</v>
      </c>
      <c r="D243" s="196" t="str">
        <f>VLOOKUP(VLOOKUP(VLOOKUP($B243,b!$B$7:$C$2161,2,0),'c'!$B$7:$E$83,4,0),d!$B$7:$C$14,2,0)</f>
        <v>Beverages</v>
      </c>
    </row>
    <row r="244" spans="1:4">
      <c r="A244"/>
      <c r="B244" s="195">
        <v>10484</v>
      </c>
      <c r="C244" s="196" t="str">
        <f>VLOOKUP(VLOOKUP($B244,b!$B$7:$C$2161,2,0),'c'!$B$7:$E$83,2,0)</f>
        <v>Sir Rodney's Scones</v>
      </c>
      <c r="D244" s="196" t="str">
        <f>VLOOKUP(VLOOKUP(VLOOKUP($B244,b!$B$7:$C$2161,2,0),'c'!$B$7:$E$83,4,0),d!$B$7:$C$14,2,0)</f>
        <v>Confections</v>
      </c>
    </row>
    <row r="245" spans="1:4">
      <c r="A245"/>
      <c r="B245" s="197">
        <v>10485</v>
      </c>
      <c r="C245" s="196" t="str">
        <f>VLOOKUP(VLOOKUP($B245,b!$B$7:$C$2161,2,0),'c'!$B$7:$E$83,2,0)</f>
        <v>Chang</v>
      </c>
      <c r="D245" s="196" t="str">
        <f>VLOOKUP(VLOOKUP(VLOOKUP($B245,b!$B$7:$C$2161,2,0),'c'!$B$7:$E$83,4,0),d!$B$7:$C$14,2,0)</f>
        <v>Beverages</v>
      </c>
    </row>
    <row r="246" spans="1:4">
      <c r="A246"/>
      <c r="B246" s="195">
        <v>10486</v>
      </c>
      <c r="C246" s="196" t="str">
        <f>VLOOKUP(VLOOKUP($B246,b!$B$7:$C$2161,2,0),'c'!$B$7:$E$83,2,0)</f>
        <v>Queso Cabrales</v>
      </c>
      <c r="D246" s="196" t="str">
        <f>VLOOKUP(VLOOKUP(VLOOKUP($B246,b!$B$7:$C$2161,2,0),'c'!$B$7:$E$83,4,0),d!$B$7:$C$14,2,0)</f>
        <v>Dairy Products</v>
      </c>
    </row>
    <row r="247" spans="1:4">
      <c r="A247"/>
      <c r="B247" s="197">
        <v>10487</v>
      </c>
      <c r="C247" s="196" t="str">
        <f>VLOOKUP(VLOOKUP($B247,b!$B$7:$C$2161,2,0),'c'!$B$7:$E$83,2,0)</f>
        <v>Teatime Chocolate Biscuits</v>
      </c>
      <c r="D247" s="196" t="str">
        <f>VLOOKUP(VLOOKUP(VLOOKUP($B247,b!$B$7:$C$2161,2,0),'c'!$B$7:$E$83,4,0),d!$B$7:$C$14,2,0)</f>
        <v>Confections</v>
      </c>
    </row>
    <row r="248" spans="1:4">
      <c r="A248"/>
      <c r="B248" s="195">
        <v>10488</v>
      </c>
      <c r="C248" s="196" t="str">
        <f>VLOOKUP(VLOOKUP($B248,b!$B$7:$C$2161,2,0),'c'!$B$7:$E$83,2,0)</f>
        <v>Raclette Courdavault</v>
      </c>
      <c r="D248" s="196" t="str">
        <f>VLOOKUP(VLOOKUP(VLOOKUP($B248,b!$B$7:$C$2161,2,0),'c'!$B$7:$E$83,4,0),d!$B$7:$C$14,2,0)</f>
        <v>Dairy Products</v>
      </c>
    </row>
    <row r="249" spans="1:4">
      <c r="A249"/>
      <c r="B249" s="197">
        <v>10489</v>
      </c>
      <c r="C249" s="196" t="str">
        <f>VLOOKUP(VLOOKUP($B249,b!$B$7:$C$2161,2,0),'c'!$B$7:$E$83,2,0)</f>
        <v>Queso Cabrales</v>
      </c>
      <c r="D249" s="196" t="str">
        <f>VLOOKUP(VLOOKUP(VLOOKUP($B249,b!$B$7:$C$2161,2,0),'c'!$B$7:$E$83,4,0),d!$B$7:$C$14,2,0)</f>
        <v>Dairy Products</v>
      </c>
    </row>
    <row r="250" spans="1:4">
      <c r="A250"/>
      <c r="B250" s="195">
        <v>10490</v>
      </c>
      <c r="C250" s="196" t="str">
        <f>VLOOKUP(VLOOKUP($B250,b!$B$7:$C$2161,2,0),'c'!$B$7:$E$83,2,0)</f>
        <v>Raclette Courdavault</v>
      </c>
      <c r="D250" s="196" t="str">
        <f>VLOOKUP(VLOOKUP(VLOOKUP($B250,b!$B$7:$C$2161,2,0),'c'!$B$7:$E$83,4,0),d!$B$7:$C$14,2,0)</f>
        <v>Dairy Products</v>
      </c>
    </row>
    <row r="251" spans="1:4">
      <c r="A251"/>
      <c r="B251" s="197">
        <v>10491</v>
      </c>
      <c r="C251" s="196" t="str">
        <f>VLOOKUP(VLOOKUP($B251,b!$B$7:$C$2161,2,0),'c'!$B$7:$E$83,2,0)</f>
        <v>Gula Malacca</v>
      </c>
      <c r="D251" s="196" t="str">
        <f>VLOOKUP(VLOOKUP(VLOOKUP($B251,b!$B$7:$C$2161,2,0),'c'!$B$7:$E$83,4,0),d!$B$7:$C$14,2,0)</f>
        <v>Condiments</v>
      </c>
    </row>
    <row r="252" spans="1:4">
      <c r="A252"/>
      <c r="B252" s="195">
        <v>10492</v>
      </c>
      <c r="C252" s="196" t="str">
        <f>VLOOKUP(VLOOKUP($B252,b!$B$7:$C$2161,2,0),'c'!$B$7:$E$83,2,0)</f>
        <v>NuNuCa Nuß-Nougat-Creme</v>
      </c>
      <c r="D252" s="196" t="str">
        <f>VLOOKUP(VLOOKUP(VLOOKUP($B252,b!$B$7:$C$2161,2,0),'c'!$B$7:$E$83,4,0),d!$B$7:$C$14,2,0)</f>
        <v>Confections</v>
      </c>
    </row>
    <row r="253" spans="1:4">
      <c r="A253"/>
      <c r="B253" s="197">
        <v>10493</v>
      </c>
      <c r="C253" s="196" t="str">
        <f>VLOOKUP(VLOOKUP($B253,b!$B$7:$C$2161,2,0),'c'!$B$7:$E$83,2,0)</f>
        <v>Louisiana Fiery Hot Pepper Sauce</v>
      </c>
      <c r="D253" s="196" t="str">
        <f>VLOOKUP(VLOOKUP(VLOOKUP($B253,b!$B$7:$C$2161,2,0),'c'!$B$7:$E$83,4,0),d!$B$7:$C$14,2,0)</f>
        <v>Condiments</v>
      </c>
    </row>
    <row r="254" spans="1:4">
      <c r="A254"/>
      <c r="B254" s="195">
        <v>10494</v>
      </c>
      <c r="C254" s="196" t="str">
        <f>VLOOKUP(VLOOKUP($B254,b!$B$7:$C$2161,2,0),'c'!$B$7:$E$83,2,0)</f>
        <v>Gnocchi di nonna Alice</v>
      </c>
      <c r="D254" s="196" t="str">
        <f>VLOOKUP(VLOOKUP(VLOOKUP($B254,b!$B$7:$C$2161,2,0),'c'!$B$7:$E$83,4,0),d!$B$7:$C$14,2,0)</f>
        <v>Grains/Cereals</v>
      </c>
    </row>
    <row r="255" spans="1:4">
      <c r="A255"/>
      <c r="B255" s="197">
        <v>10495</v>
      </c>
      <c r="C255" s="196" t="str">
        <f>VLOOKUP(VLOOKUP($B255,b!$B$7:$C$2161,2,0),'c'!$B$7:$E$83,2,0)</f>
        <v>Tunnbröd</v>
      </c>
      <c r="D255" s="196" t="str">
        <f>VLOOKUP(VLOOKUP(VLOOKUP($B255,b!$B$7:$C$2161,2,0),'c'!$B$7:$E$83,4,0),d!$B$7:$C$14,2,0)</f>
        <v>Grains/Cereals</v>
      </c>
    </row>
    <row r="256" spans="1:4">
      <c r="A256"/>
      <c r="B256" s="195">
        <v>10496</v>
      </c>
      <c r="C256" s="196" t="str">
        <f>VLOOKUP(VLOOKUP($B256,b!$B$7:$C$2161,2,0),'c'!$B$7:$E$83,2,0)</f>
        <v>Gorgonzola Telino</v>
      </c>
      <c r="D256" s="196" t="str">
        <f>VLOOKUP(VLOOKUP(VLOOKUP($B256,b!$B$7:$C$2161,2,0),'c'!$B$7:$E$83,4,0),d!$B$7:$C$14,2,0)</f>
        <v>Dairy Products</v>
      </c>
    </row>
    <row r="257" spans="1:4">
      <c r="A257"/>
      <c r="B257" s="197">
        <v>10497</v>
      </c>
      <c r="C257" s="196" t="str">
        <f>VLOOKUP(VLOOKUP($B257,b!$B$7:$C$2161,2,0),'c'!$B$7:$E$83,2,0)</f>
        <v>Gnocchi di nonna Alice</v>
      </c>
      <c r="D257" s="196" t="str">
        <f>VLOOKUP(VLOOKUP(VLOOKUP($B257,b!$B$7:$C$2161,2,0),'c'!$B$7:$E$83,4,0),d!$B$7:$C$14,2,0)</f>
        <v>Grains/Cereals</v>
      </c>
    </row>
    <row r="258" spans="1:4">
      <c r="A258"/>
      <c r="B258" s="195">
        <v>10498</v>
      </c>
      <c r="C258" s="196" t="str">
        <f>VLOOKUP(VLOOKUP($B258,b!$B$7:$C$2161,2,0),'c'!$B$7:$E$83,2,0)</f>
        <v>Guaraná Fantástica</v>
      </c>
      <c r="D258" s="196" t="str">
        <f>VLOOKUP(VLOOKUP(VLOOKUP($B258,b!$B$7:$C$2161,2,0),'c'!$B$7:$E$83,4,0),d!$B$7:$C$14,2,0)</f>
        <v>Beverages</v>
      </c>
    </row>
    <row r="259" spans="1:4">
      <c r="A259"/>
      <c r="B259" s="197">
        <v>10499</v>
      </c>
      <c r="C259" s="196" t="str">
        <f>VLOOKUP(VLOOKUP($B259,b!$B$7:$C$2161,2,0),'c'!$B$7:$E$83,2,0)</f>
        <v>Rössle Sauerkraut</v>
      </c>
      <c r="D259" s="196" t="str">
        <f>VLOOKUP(VLOOKUP(VLOOKUP($B259,b!$B$7:$C$2161,2,0),'c'!$B$7:$E$83,4,0),d!$B$7:$C$14,2,0)</f>
        <v>Produce</v>
      </c>
    </row>
    <row r="260" spans="1:4">
      <c r="A260"/>
      <c r="B260" s="195">
        <v>10500</v>
      </c>
      <c r="C260" s="196" t="str">
        <f>VLOOKUP(VLOOKUP($B260,b!$B$7:$C$2161,2,0),'c'!$B$7:$E$83,2,0)</f>
        <v>Genen Shouyu</v>
      </c>
      <c r="D260" s="196" t="str">
        <f>VLOOKUP(VLOOKUP(VLOOKUP($B260,b!$B$7:$C$2161,2,0),'c'!$B$7:$E$83,4,0),d!$B$7:$C$14,2,0)</f>
        <v>Condiments</v>
      </c>
    </row>
    <row r="261" spans="1:4">
      <c r="A261"/>
      <c r="B261" s="197">
        <v>10501</v>
      </c>
      <c r="C261" s="196" t="str">
        <f>VLOOKUP(VLOOKUP($B261,b!$B$7:$C$2161,2,0),'c'!$B$7:$E$83,2,0)</f>
        <v>Tourtière</v>
      </c>
      <c r="D261" s="196" t="str">
        <f>VLOOKUP(VLOOKUP(VLOOKUP($B261,b!$B$7:$C$2161,2,0),'c'!$B$7:$E$83,4,0),d!$B$7:$C$14,2,0)</f>
        <v>Meat/Poultry</v>
      </c>
    </row>
    <row r="262" spans="1:4">
      <c r="A262"/>
      <c r="B262" s="195">
        <v>10502</v>
      </c>
      <c r="C262" s="196" t="str">
        <f>VLOOKUP(VLOOKUP($B262,b!$B$7:$C$2161,2,0),'c'!$B$7:$E$83,2,0)</f>
        <v>Rogede sild</v>
      </c>
      <c r="D262" s="196" t="str">
        <f>VLOOKUP(VLOOKUP(VLOOKUP($B262,b!$B$7:$C$2161,2,0),'c'!$B$7:$E$83,4,0),d!$B$7:$C$14,2,0)</f>
        <v>Seafood</v>
      </c>
    </row>
    <row r="263" spans="1:4">
      <c r="A263"/>
      <c r="B263" s="197">
        <v>10503</v>
      </c>
      <c r="C263" s="196" t="str">
        <f>VLOOKUP(VLOOKUP($B263,b!$B$7:$C$2161,2,0),'c'!$B$7:$E$83,2,0)</f>
        <v>Tofu</v>
      </c>
      <c r="D263" s="196" t="str">
        <f>VLOOKUP(VLOOKUP(VLOOKUP($B263,b!$B$7:$C$2161,2,0),'c'!$B$7:$E$83,4,0),d!$B$7:$C$14,2,0)</f>
        <v>Produce</v>
      </c>
    </row>
    <row r="264" spans="1:4">
      <c r="A264"/>
      <c r="B264" s="195">
        <v>10504</v>
      </c>
      <c r="C264" s="196" t="str">
        <f>VLOOKUP(VLOOKUP($B264,b!$B$7:$C$2161,2,0),'c'!$B$7:$E$83,2,0)</f>
        <v>Chang</v>
      </c>
      <c r="D264" s="196" t="str">
        <f>VLOOKUP(VLOOKUP(VLOOKUP($B264,b!$B$7:$C$2161,2,0),'c'!$B$7:$E$83,4,0),d!$B$7:$C$14,2,0)</f>
        <v>Beverages</v>
      </c>
    </row>
    <row r="265" spans="1:4">
      <c r="A265"/>
      <c r="B265" s="197">
        <v>10505</v>
      </c>
      <c r="C265" s="196" t="str">
        <f>VLOOKUP(VLOOKUP($B265,b!$B$7:$C$2161,2,0),'c'!$B$7:$E$83,2,0)</f>
        <v>Tarte au sucre</v>
      </c>
      <c r="D265" s="196" t="str">
        <f>VLOOKUP(VLOOKUP(VLOOKUP($B265,b!$B$7:$C$2161,2,0),'c'!$B$7:$E$83,4,0),d!$B$7:$C$14,2,0)</f>
        <v>Confections</v>
      </c>
    </row>
    <row r="266" spans="1:4">
      <c r="A266"/>
      <c r="B266" s="195">
        <v>10506</v>
      </c>
      <c r="C266" s="196" t="str">
        <f>VLOOKUP(VLOOKUP($B266,b!$B$7:$C$2161,2,0),'c'!$B$7:$E$83,2,0)</f>
        <v>NuNuCa Nuß-Nougat-Creme</v>
      </c>
      <c r="D266" s="196" t="str">
        <f>VLOOKUP(VLOOKUP(VLOOKUP($B266,b!$B$7:$C$2161,2,0),'c'!$B$7:$E$83,4,0),d!$B$7:$C$14,2,0)</f>
        <v>Confections</v>
      </c>
    </row>
    <row r="267" spans="1:4">
      <c r="A267"/>
      <c r="B267" s="197">
        <v>10507</v>
      </c>
      <c r="C267" s="196" t="str">
        <f>VLOOKUP(VLOOKUP($B267,b!$B$7:$C$2161,2,0),'c'!$B$7:$E$83,2,0)</f>
        <v>Ipoh Coffee</v>
      </c>
      <c r="D267" s="196" t="str">
        <f>VLOOKUP(VLOOKUP(VLOOKUP($B267,b!$B$7:$C$2161,2,0),'c'!$B$7:$E$83,4,0),d!$B$7:$C$14,2,0)</f>
        <v>Beverages</v>
      </c>
    </row>
    <row r="268" spans="1:4">
      <c r="A268"/>
      <c r="B268" s="195">
        <v>10508</v>
      </c>
      <c r="C268" s="196" t="str">
        <f>VLOOKUP(VLOOKUP($B268,b!$B$7:$C$2161,2,0),'c'!$B$7:$E$83,2,0)</f>
        <v>Konbu</v>
      </c>
      <c r="D268" s="196" t="str">
        <f>VLOOKUP(VLOOKUP(VLOOKUP($B268,b!$B$7:$C$2161,2,0),'c'!$B$7:$E$83,4,0),d!$B$7:$C$14,2,0)</f>
        <v>Seafood</v>
      </c>
    </row>
    <row r="269" spans="1:4">
      <c r="A269"/>
      <c r="B269" s="197">
        <v>10509</v>
      </c>
      <c r="C269" s="196" t="str">
        <f>VLOOKUP(VLOOKUP($B269,b!$B$7:$C$2161,2,0),'c'!$B$7:$E$83,2,0)</f>
        <v>Rössle Sauerkraut</v>
      </c>
      <c r="D269" s="196" t="str">
        <f>VLOOKUP(VLOOKUP(VLOOKUP($B269,b!$B$7:$C$2161,2,0),'c'!$B$7:$E$83,4,0),d!$B$7:$C$14,2,0)</f>
        <v>Produce</v>
      </c>
    </row>
    <row r="270" spans="1:4">
      <c r="A270"/>
      <c r="B270" s="195">
        <v>10510</v>
      </c>
      <c r="C270" s="196" t="str">
        <f>VLOOKUP(VLOOKUP($B270,b!$B$7:$C$2161,2,0),'c'!$B$7:$E$83,2,0)</f>
        <v>Thüringer Rostbratwurst</v>
      </c>
      <c r="D270" s="196" t="str">
        <f>VLOOKUP(VLOOKUP(VLOOKUP($B270,b!$B$7:$C$2161,2,0),'c'!$B$7:$E$83,4,0),d!$B$7:$C$14,2,0)</f>
        <v>Meat/Poultry</v>
      </c>
    </row>
    <row r="271" spans="1:4">
      <c r="A271"/>
      <c r="B271" s="197">
        <v>10511</v>
      </c>
      <c r="C271" s="196" t="str">
        <f>VLOOKUP(VLOOKUP($B271,b!$B$7:$C$2161,2,0),'c'!$B$7:$E$83,2,0)</f>
        <v>Chef Anton's Cajun Seasoning</v>
      </c>
      <c r="D271" s="196" t="str">
        <f>VLOOKUP(VLOOKUP(VLOOKUP($B271,b!$B$7:$C$2161,2,0),'c'!$B$7:$E$83,4,0),d!$B$7:$C$14,2,0)</f>
        <v>Condiments</v>
      </c>
    </row>
    <row r="272" spans="1:4">
      <c r="A272"/>
      <c r="B272" s="195">
        <v>10512</v>
      </c>
      <c r="C272" s="196" t="str">
        <f>VLOOKUP(VLOOKUP($B272,b!$B$7:$C$2161,2,0),'c'!$B$7:$E$83,2,0)</f>
        <v>Guaraná Fantástica</v>
      </c>
      <c r="D272" s="196" t="str">
        <f>VLOOKUP(VLOOKUP(VLOOKUP($B272,b!$B$7:$C$2161,2,0),'c'!$B$7:$E$83,4,0),d!$B$7:$C$14,2,0)</f>
        <v>Beverages</v>
      </c>
    </row>
    <row r="273" spans="1:4">
      <c r="A273"/>
      <c r="B273" s="197">
        <v>10513</v>
      </c>
      <c r="C273" s="196" t="str">
        <f>VLOOKUP(VLOOKUP($B273,b!$B$7:$C$2161,2,0),'c'!$B$7:$E$83,2,0)</f>
        <v>Sir Rodney's Scones</v>
      </c>
      <c r="D273" s="196" t="str">
        <f>VLOOKUP(VLOOKUP(VLOOKUP($B273,b!$B$7:$C$2161,2,0),'c'!$B$7:$E$83,4,0),d!$B$7:$C$14,2,0)</f>
        <v>Confections</v>
      </c>
    </row>
    <row r="274" spans="1:4">
      <c r="A274"/>
      <c r="B274" s="195">
        <v>10514</v>
      </c>
      <c r="C274" s="196" t="str">
        <f>VLOOKUP(VLOOKUP($B274,b!$B$7:$C$2161,2,0),'c'!$B$7:$E$83,2,0)</f>
        <v>Sir Rodney's Marmalade</v>
      </c>
      <c r="D274" s="196" t="str">
        <f>VLOOKUP(VLOOKUP(VLOOKUP($B274,b!$B$7:$C$2161,2,0),'c'!$B$7:$E$83,4,0),d!$B$7:$C$14,2,0)</f>
        <v>Confections</v>
      </c>
    </row>
    <row r="275" spans="1:4">
      <c r="A275"/>
      <c r="B275" s="197">
        <v>10515</v>
      </c>
      <c r="C275" s="196" t="str">
        <f>VLOOKUP(VLOOKUP($B275,b!$B$7:$C$2161,2,0),'c'!$B$7:$E$83,2,0)</f>
        <v>Mishi Kobe Niku</v>
      </c>
      <c r="D275" s="196" t="str">
        <f>VLOOKUP(VLOOKUP(VLOOKUP($B275,b!$B$7:$C$2161,2,0),'c'!$B$7:$E$83,4,0),d!$B$7:$C$14,2,0)</f>
        <v>Meat/Poultry</v>
      </c>
    </row>
    <row r="276" spans="1:4">
      <c r="A276"/>
      <c r="B276" s="195">
        <v>10516</v>
      </c>
      <c r="C276" s="196" t="str">
        <f>VLOOKUP(VLOOKUP($B276,b!$B$7:$C$2161,2,0),'c'!$B$7:$E$83,2,0)</f>
        <v>Carnarvon Tigers</v>
      </c>
      <c r="D276" s="196" t="str">
        <f>VLOOKUP(VLOOKUP(VLOOKUP($B276,b!$B$7:$C$2161,2,0),'c'!$B$7:$E$83,4,0),d!$B$7:$C$14,2,0)</f>
        <v>Seafood</v>
      </c>
    </row>
    <row r="277" spans="1:4">
      <c r="A277"/>
      <c r="B277" s="197">
        <v>10517</v>
      </c>
      <c r="C277" s="196" t="str">
        <f>VLOOKUP(VLOOKUP($B277,b!$B$7:$C$2161,2,0),'c'!$B$7:$E$83,2,0)</f>
        <v>Filo Mix</v>
      </c>
      <c r="D277" s="196" t="str">
        <f>VLOOKUP(VLOOKUP(VLOOKUP($B277,b!$B$7:$C$2161,2,0),'c'!$B$7:$E$83,4,0),d!$B$7:$C$14,2,0)</f>
        <v>Grains/Cereals</v>
      </c>
    </row>
    <row r="278" spans="1:4">
      <c r="A278"/>
      <c r="B278" s="195">
        <v>10518</v>
      </c>
      <c r="C278" s="196" t="str">
        <f>VLOOKUP(VLOOKUP($B278,b!$B$7:$C$2161,2,0),'c'!$B$7:$E$83,2,0)</f>
        <v>Guaraná Fantástica</v>
      </c>
      <c r="D278" s="196" t="str">
        <f>VLOOKUP(VLOOKUP(VLOOKUP($B278,b!$B$7:$C$2161,2,0),'c'!$B$7:$E$83,4,0),d!$B$7:$C$14,2,0)</f>
        <v>Beverages</v>
      </c>
    </row>
    <row r="279" spans="1:4">
      <c r="A279"/>
      <c r="B279" s="197">
        <v>10519</v>
      </c>
      <c r="C279" s="196" t="str">
        <f>VLOOKUP(VLOOKUP($B279,b!$B$7:$C$2161,2,0),'c'!$B$7:$E$83,2,0)</f>
        <v>Ikura</v>
      </c>
      <c r="D279" s="196" t="str">
        <f>VLOOKUP(VLOOKUP(VLOOKUP($B279,b!$B$7:$C$2161,2,0),'c'!$B$7:$E$83,4,0),d!$B$7:$C$14,2,0)</f>
        <v>Seafood</v>
      </c>
    </row>
    <row r="280" spans="1:4">
      <c r="A280"/>
      <c r="B280" s="195">
        <v>10520</v>
      </c>
      <c r="C280" s="196" t="str">
        <f>VLOOKUP(VLOOKUP($B280,b!$B$7:$C$2161,2,0),'c'!$B$7:$E$83,2,0)</f>
        <v>Guaraná Fantástica</v>
      </c>
      <c r="D280" s="196" t="str">
        <f>VLOOKUP(VLOOKUP(VLOOKUP($B280,b!$B$7:$C$2161,2,0),'c'!$B$7:$E$83,4,0),d!$B$7:$C$14,2,0)</f>
        <v>Beverages</v>
      </c>
    </row>
    <row r="281" spans="1:4">
      <c r="A281"/>
      <c r="B281" s="197">
        <v>10521</v>
      </c>
      <c r="C281" s="196" t="str">
        <f>VLOOKUP(VLOOKUP($B281,b!$B$7:$C$2161,2,0),'c'!$B$7:$E$83,2,0)</f>
        <v>Steeleye Stout</v>
      </c>
      <c r="D281" s="196" t="str">
        <f>VLOOKUP(VLOOKUP(VLOOKUP($B281,b!$B$7:$C$2161,2,0),'c'!$B$7:$E$83,4,0),d!$B$7:$C$14,2,0)</f>
        <v>Beverages</v>
      </c>
    </row>
    <row r="282" spans="1:4">
      <c r="A282"/>
      <c r="B282" s="195">
        <v>10522</v>
      </c>
      <c r="C282" s="196" t="str">
        <f>VLOOKUP(VLOOKUP($B282,b!$B$7:$C$2161,2,0),'c'!$B$7:$E$83,2,0)</f>
        <v>Chai</v>
      </c>
      <c r="D282" s="196" t="str">
        <f>VLOOKUP(VLOOKUP(VLOOKUP($B282,b!$B$7:$C$2161,2,0),'c'!$B$7:$E$83,4,0),d!$B$7:$C$14,2,0)</f>
        <v>Beverages</v>
      </c>
    </row>
    <row r="283" spans="1:4">
      <c r="A283"/>
      <c r="B283" s="197">
        <v>10523</v>
      </c>
      <c r="C283" s="196" t="str">
        <f>VLOOKUP(VLOOKUP($B283,b!$B$7:$C$2161,2,0),'c'!$B$7:$E$83,2,0)</f>
        <v>Alice Mutton</v>
      </c>
      <c r="D283" s="196" t="str">
        <f>VLOOKUP(VLOOKUP(VLOOKUP($B283,b!$B$7:$C$2161,2,0),'c'!$B$7:$E$83,4,0),d!$B$7:$C$14,2,0)</f>
        <v>Meat/Poultry</v>
      </c>
    </row>
    <row r="284" spans="1:4">
      <c r="A284"/>
      <c r="B284" s="195">
        <v>10524</v>
      </c>
      <c r="C284" s="196" t="str">
        <f>VLOOKUP(VLOOKUP($B284,b!$B$7:$C$2161,2,0),'c'!$B$7:$E$83,2,0)</f>
        <v>Ikura</v>
      </c>
      <c r="D284" s="196" t="str">
        <f>VLOOKUP(VLOOKUP(VLOOKUP($B284,b!$B$7:$C$2161,2,0),'c'!$B$7:$E$83,4,0),d!$B$7:$C$14,2,0)</f>
        <v>Seafood</v>
      </c>
    </row>
    <row r="285" spans="1:4">
      <c r="A285"/>
      <c r="B285" s="197">
        <v>10525</v>
      </c>
      <c r="C285" s="196" t="str">
        <f>VLOOKUP(VLOOKUP($B285,b!$B$7:$C$2161,2,0),'c'!$B$7:$E$83,2,0)</f>
        <v>Inlagd Sill</v>
      </c>
      <c r="D285" s="196" t="str">
        <f>VLOOKUP(VLOOKUP(VLOOKUP($B285,b!$B$7:$C$2161,2,0),'c'!$B$7:$E$83,4,0),d!$B$7:$C$14,2,0)</f>
        <v>Seafood</v>
      </c>
    </row>
    <row r="286" spans="1:4">
      <c r="A286"/>
      <c r="B286" s="195">
        <v>10526</v>
      </c>
      <c r="C286" s="196" t="str">
        <f>VLOOKUP(VLOOKUP($B286,b!$B$7:$C$2161,2,0),'c'!$B$7:$E$83,2,0)</f>
        <v>Chai</v>
      </c>
      <c r="D286" s="196" t="str">
        <f>VLOOKUP(VLOOKUP(VLOOKUP($B286,b!$B$7:$C$2161,2,0),'c'!$B$7:$E$83,4,0),d!$B$7:$C$14,2,0)</f>
        <v>Beverages</v>
      </c>
    </row>
    <row r="287" spans="1:4">
      <c r="A287"/>
      <c r="B287" s="197">
        <v>10527</v>
      </c>
      <c r="C287" s="196" t="str">
        <f>VLOOKUP(VLOOKUP($B287,b!$B$7:$C$2161,2,0),'c'!$B$7:$E$83,2,0)</f>
        <v>Chef Anton's Cajun Seasoning</v>
      </c>
      <c r="D287" s="196" t="str">
        <f>VLOOKUP(VLOOKUP(VLOOKUP($B287,b!$B$7:$C$2161,2,0),'c'!$B$7:$E$83,4,0),d!$B$7:$C$14,2,0)</f>
        <v>Condiments</v>
      </c>
    </row>
    <row r="288" spans="1:4">
      <c r="A288"/>
      <c r="B288" s="195">
        <v>10528</v>
      </c>
      <c r="C288" s="196" t="str">
        <f>VLOOKUP(VLOOKUP($B288,b!$B$7:$C$2161,2,0),'c'!$B$7:$E$83,2,0)</f>
        <v>Queso Cabrales</v>
      </c>
      <c r="D288" s="196" t="str">
        <f>VLOOKUP(VLOOKUP(VLOOKUP($B288,b!$B$7:$C$2161,2,0),'c'!$B$7:$E$83,4,0),d!$B$7:$C$14,2,0)</f>
        <v>Dairy Products</v>
      </c>
    </row>
    <row r="289" spans="1:4">
      <c r="A289"/>
      <c r="B289" s="197">
        <v>10529</v>
      </c>
      <c r="C289" s="196" t="str">
        <f>VLOOKUP(VLOOKUP($B289,b!$B$7:$C$2161,2,0),'c'!$B$7:$E$83,2,0)</f>
        <v>Pâté chinois</v>
      </c>
      <c r="D289" s="196" t="str">
        <f>VLOOKUP(VLOOKUP(VLOOKUP($B289,b!$B$7:$C$2161,2,0),'c'!$B$7:$E$83,4,0),d!$B$7:$C$14,2,0)</f>
        <v>Meat/Poultry</v>
      </c>
    </row>
    <row r="290" spans="1:4">
      <c r="A290"/>
      <c r="B290" s="195">
        <v>10530</v>
      </c>
      <c r="C290" s="196" t="str">
        <f>VLOOKUP(VLOOKUP($B290,b!$B$7:$C$2161,2,0),'c'!$B$7:$E$83,2,0)</f>
        <v>Alice Mutton</v>
      </c>
      <c r="D290" s="196" t="str">
        <f>VLOOKUP(VLOOKUP(VLOOKUP($B290,b!$B$7:$C$2161,2,0),'c'!$B$7:$E$83,4,0),d!$B$7:$C$14,2,0)</f>
        <v>Meat/Poultry</v>
      </c>
    </row>
    <row r="291" spans="1:4">
      <c r="A291"/>
      <c r="B291" s="197">
        <v>10531</v>
      </c>
      <c r="C291" s="196" t="str">
        <f>VLOOKUP(VLOOKUP($B291,b!$B$7:$C$2161,2,0),'c'!$B$7:$E$83,2,0)</f>
        <v>Raclette Courdavault</v>
      </c>
      <c r="D291" s="196" t="str">
        <f>VLOOKUP(VLOOKUP(VLOOKUP($B291,b!$B$7:$C$2161,2,0),'c'!$B$7:$E$83,4,0),d!$B$7:$C$14,2,0)</f>
        <v>Dairy Products</v>
      </c>
    </row>
    <row r="292" spans="1:4">
      <c r="A292"/>
      <c r="B292" s="195">
        <v>10532</v>
      </c>
      <c r="C292" s="196" t="str">
        <f>VLOOKUP(VLOOKUP($B292,b!$B$7:$C$2161,2,0),'c'!$B$7:$E$83,2,0)</f>
        <v>Nord-Ost Matjeshering</v>
      </c>
      <c r="D292" s="196" t="str">
        <f>VLOOKUP(VLOOKUP(VLOOKUP($B292,b!$B$7:$C$2161,2,0),'c'!$B$7:$E$83,4,0),d!$B$7:$C$14,2,0)</f>
        <v>Seafood</v>
      </c>
    </row>
    <row r="293" spans="1:4">
      <c r="A293"/>
      <c r="B293" s="197">
        <v>10533</v>
      </c>
      <c r="C293" s="196" t="str">
        <f>VLOOKUP(VLOOKUP($B293,b!$B$7:$C$2161,2,0),'c'!$B$7:$E$83,2,0)</f>
        <v>Chef Anton's Cajun Seasoning</v>
      </c>
      <c r="D293" s="196" t="str">
        <f>VLOOKUP(VLOOKUP(VLOOKUP($B293,b!$B$7:$C$2161,2,0),'c'!$B$7:$E$83,4,0),d!$B$7:$C$14,2,0)</f>
        <v>Condiments</v>
      </c>
    </row>
    <row r="294" spans="1:4">
      <c r="A294"/>
      <c r="B294" s="195">
        <v>10534</v>
      </c>
      <c r="C294" s="196" t="str">
        <f>VLOOKUP(VLOOKUP($B294,b!$B$7:$C$2161,2,0),'c'!$B$7:$E$83,2,0)</f>
        <v>Nord-Ost Matjeshering</v>
      </c>
      <c r="D294" s="196" t="str">
        <f>VLOOKUP(VLOOKUP(VLOOKUP($B294,b!$B$7:$C$2161,2,0),'c'!$B$7:$E$83,4,0),d!$B$7:$C$14,2,0)</f>
        <v>Seafood</v>
      </c>
    </row>
    <row r="295" spans="1:4">
      <c r="A295"/>
      <c r="B295" s="197">
        <v>10535</v>
      </c>
      <c r="C295" s="196" t="str">
        <f>VLOOKUP(VLOOKUP($B295,b!$B$7:$C$2161,2,0),'c'!$B$7:$E$83,2,0)</f>
        <v>Queso Cabrales</v>
      </c>
      <c r="D295" s="196" t="str">
        <f>VLOOKUP(VLOOKUP(VLOOKUP($B295,b!$B$7:$C$2161,2,0),'c'!$B$7:$E$83,4,0),d!$B$7:$C$14,2,0)</f>
        <v>Dairy Products</v>
      </c>
    </row>
    <row r="296" spans="1:4">
      <c r="A296"/>
      <c r="B296" s="195">
        <v>10536</v>
      </c>
      <c r="C296" s="196" t="str">
        <f>VLOOKUP(VLOOKUP($B296,b!$B$7:$C$2161,2,0),'c'!$B$7:$E$83,2,0)</f>
        <v>Queso Manchego La Pastora</v>
      </c>
      <c r="D296" s="196" t="str">
        <f>VLOOKUP(VLOOKUP(VLOOKUP($B296,b!$B$7:$C$2161,2,0),'c'!$B$7:$E$83,4,0),d!$B$7:$C$14,2,0)</f>
        <v>Dairy Products</v>
      </c>
    </row>
    <row r="297" spans="1:4">
      <c r="A297"/>
      <c r="B297" s="197">
        <v>10537</v>
      </c>
      <c r="C297" s="196" t="str">
        <f>VLOOKUP(VLOOKUP($B297,b!$B$7:$C$2161,2,0),'c'!$B$7:$E$83,2,0)</f>
        <v>Gorgonzola Telino</v>
      </c>
      <c r="D297" s="196" t="str">
        <f>VLOOKUP(VLOOKUP(VLOOKUP($B297,b!$B$7:$C$2161,2,0),'c'!$B$7:$E$83,4,0),d!$B$7:$C$14,2,0)</f>
        <v>Dairy Products</v>
      </c>
    </row>
    <row r="298" spans="1:4">
      <c r="A298"/>
      <c r="B298" s="195">
        <v>10538</v>
      </c>
      <c r="C298" s="196" t="str">
        <f>VLOOKUP(VLOOKUP($B298,b!$B$7:$C$2161,2,0),'c'!$B$7:$E$83,2,0)</f>
        <v>Outback Lager</v>
      </c>
      <c r="D298" s="196" t="str">
        <f>VLOOKUP(VLOOKUP(VLOOKUP($B298,b!$B$7:$C$2161,2,0),'c'!$B$7:$E$83,4,0),d!$B$7:$C$14,2,0)</f>
        <v>Beverages</v>
      </c>
    </row>
    <row r="299" spans="1:4">
      <c r="A299"/>
      <c r="B299" s="197">
        <v>10539</v>
      </c>
      <c r="C299" s="196" t="str">
        <f>VLOOKUP(VLOOKUP($B299,b!$B$7:$C$2161,2,0),'c'!$B$7:$E$83,2,0)</f>
        <v>Konbu</v>
      </c>
      <c r="D299" s="196" t="str">
        <f>VLOOKUP(VLOOKUP(VLOOKUP($B299,b!$B$7:$C$2161,2,0),'c'!$B$7:$E$83,4,0),d!$B$7:$C$14,2,0)</f>
        <v>Seafood</v>
      </c>
    </row>
    <row r="300" spans="1:4">
      <c r="A300"/>
      <c r="B300" s="195">
        <v>10540</v>
      </c>
      <c r="C300" s="196" t="str">
        <f>VLOOKUP(VLOOKUP($B300,b!$B$7:$C$2161,2,0),'c'!$B$7:$E$83,2,0)</f>
        <v>Aniseed Syrup</v>
      </c>
      <c r="D300" s="196" t="str">
        <f>VLOOKUP(VLOOKUP(VLOOKUP($B300,b!$B$7:$C$2161,2,0),'c'!$B$7:$E$83,4,0),d!$B$7:$C$14,2,0)</f>
        <v>Condiments</v>
      </c>
    </row>
    <row r="301" spans="1:4">
      <c r="A301"/>
      <c r="B301" s="197">
        <v>10541</v>
      </c>
      <c r="C301" s="196" t="str">
        <f>VLOOKUP(VLOOKUP($B301,b!$B$7:$C$2161,2,0),'c'!$B$7:$E$83,2,0)</f>
        <v>Guaraná Fantástica</v>
      </c>
      <c r="D301" s="196" t="str">
        <f>VLOOKUP(VLOOKUP(VLOOKUP($B301,b!$B$7:$C$2161,2,0),'c'!$B$7:$E$83,4,0),d!$B$7:$C$14,2,0)</f>
        <v>Beverages</v>
      </c>
    </row>
    <row r="302" spans="1:4">
      <c r="A302"/>
      <c r="B302" s="195">
        <v>10542</v>
      </c>
      <c r="C302" s="196" t="str">
        <f>VLOOKUP(VLOOKUP($B302,b!$B$7:$C$2161,2,0),'c'!$B$7:$E$83,2,0)</f>
        <v>Queso Cabrales</v>
      </c>
      <c r="D302" s="196" t="str">
        <f>VLOOKUP(VLOOKUP(VLOOKUP($B302,b!$B$7:$C$2161,2,0),'c'!$B$7:$E$83,4,0),d!$B$7:$C$14,2,0)</f>
        <v>Dairy Products</v>
      </c>
    </row>
    <row r="303" spans="1:4">
      <c r="A303"/>
      <c r="B303" s="197">
        <v>10543</v>
      </c>
      <c r="C303" s="196" t="str">
        <f>VLOOKUP(VLOOKUP($B303,b!$B$7:$C$2161,2,0),'c'!$B$7:$E$83,2,0)</f>
        <v>Queso Manchego La Pastora</v>
      </c>
      <c r="D303" s="196" t="str">
        <f>VLOOKUP(VLOOKUP(VLOOKUP($B303,b!$B$7:$C$2161,2,0),'c'!$B$7:$E$83,4,0),d!$B$7:$C$14,2,0)</f>
        <v>Dairy Products</v>
      </c>
    </row>
    <row r="304" spans="1:4">
      <c r="A304"/>
      <c r="B304" s="195">
        <v>10544</v>
      </c>
      <c r="C304" s="196" t="str">
        <f>VLOOKUP(VLOOKUP($B304,b!$B$7:$C$2161,2,0),'c'!$B$7:$E$83,2,0)</f>
        <v>Rössle Sauerkraut</v>
      </c>
      <c r="D304" s="196" t="str">
        <f>VLOOKUP(VLOOKUP(VLOOKUP($B304,b!$B$7:$C$2161,2,0),'c'!$B$7:$E$83,4,0),d!$B$7:$C$14,2,0)</f>
        <v>Produce</v>
      </c>
    </row>
    <row r="305" spans="1:4">
      <c r="A305"/>
      <c r="B305" s="197">
        <v>10545</v>
      </c>
      <c r="C305" s="196" t="str">
        <f>VLOOKUP(VLOOKUP($B305,b!$B$7:$C$2161,2,0),'c'!$B$7:$E$83,2,0)</f>
        <v>Queso Cabrales</v>
      </c>
      <c r="D305" s="196" t="str">
        <f>VLOOKUP(VLOOKUP(VLOOKUP($B305,b!$B$7:$C$2161,2,0),'c'!$B$7:$E$83,4,0),d!$B$7:$C$14,2,0)</f>
        <v>Dairy Products</v>
      </c>
    </row>
    <row r="306" spans="1:4">
      <c r="A306"/>
      <c r="B306" s="195">
        <v>10546</v>
      </c>
      <c r="C306" s="196" t="str">
        <f>VLOOKUP(VLOOKUP($B306,b!$B$7:$C$2161,2,0),'c'!$B$7:$E$83,2,0)</f>
        <v>Uncle Bob's Organic Dried Pears</v>
      </c>
      <c r="D306" s="196" t="str">
        <f>VLOOKUP(VLOOKUP(VLOOKUP($B306,b!$B$7:$C$2161,2,0),'c'!$B$7:$E$83,4,0),d!$B$7:$C$14,2,0)</f>
        <v>Produce</v>
      </c>
    </row>
    <row r="307" spans="1:4">
      <c r="A307"/>
      <c r="B307" s="197">
        <v>10547</v>
      </c>
      <c r="C307" s="196" t="str">
        <f>VLOOKUP(VLOOKUP($B307,b!$B$7:$C$2161,2,0),'c'!$B$7:$E$83,2,0)</f>
        <v>Mascarpone Fabioli</v>
      </c>
      <c r="D307" s="196" t="str">
        <f>VLOOKUP(VLOOKUP(VLOOKUP($B307,b!$B$7:$C$2161,2,0),'c'!$B$7:$E$83,4,0),d!$B$7:$C$14,2,0)</f>
        <v>Dairy Products</v>
      </c>
    </row>
    <row r="308" spans="1:4">
      <c r="A308"/>
      <c r="B308" s="195">
        <v>10548</v>
      </c>
      <c r="C308" s="196" t="str">
        <f>VLOOKUP(VLOOKUP($B308,b!$B$7:$C$2161,2,0),'c'!$B$7:$E$83,2,0)</f>
        <v>Sasquatch Ale</v>
      </c>
      <c r="D308" s="196" t="str">
        <f>VLOOKUP(VLOOKUP(VLOOKUP($B308,b!$B$7:$C$2161,2,0),'c'!$B$7:$E$83,4,0),d!$B$7:$C$14,2,0)</f>
        <v>Beverages</v>
      </c>
    </row>
    <row r="309" spans="1:4">
      <c r="A309"/>
      <c r="B309" s="197">
        <v>10549</v>
      </c>
      <c r="C309" s="196" t="str">
        <f>VLOOKUP(VLOOKUP($B309,b!$B$7:$C$2161,2,0),'c'!$B$7:$E$83,2,0)</f>
        <v>Gorgonzola Telino</v>
      </c>
      <c r="D309" s="196" t="str">
        <f>VLOOKUP(VLOOKUP(VLOOKUP($B309,b!$B$7:$C$2161,2,0),'c'!$B$7:$E$83,4,0),d!$B$7:$C$14,2,0)</f>
        <v>Dairy Products</v>
      </c>
    </row>
    <row r="310" spans="1:4">
      <c r="A310"/>
      <c r="B310" s="195">
        <v>10550</v>
      </c>
      <c r="C310" s="196" t="str">
        <f>VLOOKUP(VLOOKUP($B310,b!$B$7:$C$2161,2,0),'c'!$B$7:$E$83,2,0)</f>
        <v>Alice Mutton</v>
      </c>
      <c r="D310" s="196" t="str">
        <f>VLOOKUP(VLOOKUP(VLOOKUP($B310,b!$B$7:$C$2161,2,0),'c'!$B$7:$E$83,4,0),d!$B$7:$C$14,2,0)</f>
        <v>Meat/Poultry</v>
      </c>
    </row>
    <row r="311" spans="1:4">
      <c r="A311"/>
      <c r="B311" s="197">
        <v>10551</v>
      </c>
      <c r="C311" s="196" t="str">
        <f>VLOOKUP(VLOOKUP($B311,b!$B$7:$C$2161,2,0),'c'!$B$7:$E$83,2,0)</f>
        <v>Pavlova</v>
      </c>
      <c r="D311" s="196" t="str">
        <f>VLOOKUP(VLOOKUP(VLOOKUP($B311,b!$B$7:$C$2161,2,0),'c'!$B$7:$E$83,4,0),d!$B$7:$C$14,2,0)</f>
        <v>Confections</v>
      </c>
    </row>
    <row r="312" spans="1:4">
      <c r="A312"/>
      <c r="B312" s="195">
        <v>10552</v>
      </c>
      <c r="C312" s="196" t="str">
        <f>VLOOKUP(VLOOKUP($B312,b!$B$7:$C$2161,2,0),'c'!$B$7:$E$83,2,0)</f>
        <v>Gudbrandsdalsost</v>
      </c>
      <c r="D312" s="196" t="str">
        <f>VLOOKUP(VLOOKUP(VLOOKUP($B312,b!$B$7:$C$2161,2,0),'c'!$B$7:$E$83,4,0),d!$B$7:$C$14,2,0)</f>
        <v>Dairy Products</v>
      </c>
    </row>
    <row r="313" spans="1:4">
      <c r="A313"/>
      <c r="B313" s="197">
        <v>10553</v>
      </c>
      <c r="C313" s="196" t="str">
        <f>VLOOKUP(VLOOKUP($B313,b!$B$7:$C$2161,2,0),'c'!$B$7:$E$83,2,0)</f>
        <v>Queso Cabrales</v>
      </c>
      <c r="D313" s="196" t="str">
        <f>VLOOKUP(VLOOKUP(VLOOKUP($B313,b!$B$7:$C$2161,2,0),'c'!$B$7:$E$83,4,0),d!$B$7:$C$14,2,0)</f>
        <v>Dairy Products</v>
      </c>
    </row>
    <row r="314" spans="1:4">
      <c r="A314"/>
      <c r="B314" s="195">
        <v>10554</v>
      </c>
      <c r="C314" s="196" t="str">
        <f>VLOOKUP(VLOOKUP($B314,b!$B$7:$C$2161,2,0),'c'!$B$7:$E$83,2,0)</f>
        <v>Pavlova</v>
      </c>
      <c r="D314" s="196" t="str">
        <f>VLOOKUP(VLOOKUP(VLOOKUP($B314,b!$B$7:$C$2161,2,0),'c'!$B$7:$E$83,4,0),d!$B$7:$C$14,2,0)</f>
        <v>Confections</v>
      </c>
    </row>
    <row r="315" spans="1:4">
      <c r="A315"/>
      <c r="B315" s="197">
        <v>10555</v>
      </c>
      <c r="C315" s="196" t="str">
        <f>VLOOKUP(VLOOKUP($B315,b!$B$7:$C$2161,2,0),'c'!$B$7:$E$83,2,0)</f>
        <v>Tofu</v>
      </c>
      <c r="D315" s="196" t="str">
        <f>VLOOKUP(VLOOKUP(VLOOKUP($B315,b!$B$7:$C$2161,2,0),'c'!$B$7:$E$83,4,0),d!$B$7:$C$14,2,0)</f>
        <v>Produce</v>
      </c>
    </row>
    <row r="316" spans="1:4">
      <c r="A316"/>
      <c r="B316" s="195">
        <v>10556</v>
      </c>
      <c r="C316" s="196" t="str">
        <f>VLOOKUP(VLOOKUP($B316,b!$B$7:$C$2161,2,0),'c'!$B$7:$E$83,2,0)</f>
        <v>Mozzarella di Giovanni</v>
      </c>
      <c r="D316" s="196" t="str">
        <f>VLOOKUP(VLOOKUP(VLOOKUP($B316,b!$B$7:$C$2161,2,0),'c'!$B$7:$E$83,4,0),d!$B$7:$C$14,2,0)</f>
        <v>Dairy Products</v>
      </c>
    </row>
    <row r="317" spans="1:4">
      <c r="A317"/>
      <c r="B317" s="197">
        <v>10557</v>
      </c>
      <c r="C317" s="196" t="str">
        <f>VLOOKUP(VLOOKUP($B317,b!$B$7:$C$2161,2,0),'c'!$B$7:$E$83,2,0)</f>
        <v>Wimmers gute Semmelknödel</v>
      </c>
      <c r="D317" s="196" t="str">
        <f>VLOOKUP(VLOOKUP(VLOOKUP($B317,b!$B$7:$C$2161,2,0),'c'!$B$7:$E$83,4,0),d!$B$7:$C$14,2,0)</f>
        <v>Grains/Cereals</v>
      </c>
    </row>
    <row r="318" spans="1:4">
      <c r="A318"/>
      <c r="B318" s="195">
        <v>10558</v>
      </c>
      <c r="C318" s="196" t="str">
        <f>VLOOKUP(VLOOKUP($B318,b!$B$7:$C$2161,2,0),'c'!$B$7:$E$83,2,0)</f>
        <v>Zaanse koeken</v>
      </c>
      <c r="D318" s="196" t="str">
        <f>VLOOKUP(VLOOKUP(VLOOKUP($B318,b!$B$7:$C$2161,2,0),'c'!$B$7:$E$83,4,0),d!$B$7:$C$14,2,0)</f>
        <v>Confections</v>
      </c>
    </row>
    <row r="319" spans="1:4">
      <c r="A319"/>
      <c r="B319" s="197">
        <v>10559</v>
      </c>
      <c r="C319" s="196" t="str">
        <f>VLOOKUP(VLOOKUP($B319,b!$B$7:$C$2161,2,0),'c'!$B$7:$E$83,2,0)</f>
        <v>Jack's New England Clam Chowder</v>
      </c>
      <c r="D319" s="196" t="str">
        <f>VLOOKUP(VLOOKUP(VLOOKUP($B319,b!$B$7:$C$2161,2,0),'c'!$B$7:$E$83,4,0),d!$B$7:$C$14,2,0)</f>
        <v>Seafood</v>
      </c>
    </row>
    <row r="320" spans="1:4">
      <c r="A320"/>
      <c r="B320" s="195">
        <v>10560</v>
      </c>
      <c r="C320" s="196" t="str">
        <f>VLOOKUP(VLOOKUP($B320,b!$B$7:$C$2161,2,0),'c'!$B$7:$E$83,2,0)</f>
        <v>Nord-Ost Matjeshering</v>
      </c>
      <c r="D320" s="196" t="str">
        <f>VLOOKUP(VLOOKUP(VLOOKUP($B320,b!$B$7:$C$2161,2,0),'c'!$B$7:$E$83,4,0),d!$B$7:$C$14,2,0)</f>
        <v>Seafood</v>
      </c>
    </row>
    <row r="321" spans="1:4">
      <c r="A321"/>
      <c r="B321" s="197">
        <v>10561</v>
      </c>
      <c r="C321" s="196" t="str">
        <f>VLOOKUP(VLOOKUP($B321,b!$B$7:$C$2161,2,0),'c'!$B$7:$E$83,2,0)</f>
        <v>Gula Malacca</v>
      </c>
      <c r="D321" s="196" t="str">
        <f>VLOOKUP(VLOOKUP(VLOOKUP($B321,b!$B$7:$C$2161,2,0),'c'!$B$7:$E$83,4,0),d!$B$7:$C$14,2,0)</f>
        <v>Condiments</v>
      </c>
    </row>
    <row r="322" spans="1:4">
      <c r="A322"/>
      <c r="B322" s="195">
        <v>10562</v>
      </c>
      <c r="C322" s="196" t="str">
        <f>VLOOKUP(VLOOKUP($B322,b!$B$7:$C$2161,2,0),'c'!$B$7:$E$83,2,0)</f>
        <v>Geitost</v>
      </c>
      <c r="D322" s="196" t="str">
        <f>VLOOKUP(VLOOKUP(VLOOKUP($B322,b!$B$7:$C$2161,2,0),'c'!$B$7:$E$83,4,0),d!$B$7:$C$14,2,0)</f>
        <v>Dairy Products</v>
      </c>
    </row>
    <row r="323" spans="1:4">
      <c r="A323"/>
      <c r="B323" s="197">
        <v>10563</v>
      </c>
      <c r="C323" s="196" t="str">
        <f>VLOOKUP(VLOOKUP($B323,b!$B$7:$C$2161,2,0),'c'!$B$7:$E$83,2,0)</f>
        <v>Inlagd Sill</v>
      </c>
      <c r="D323" s="196" t="str">
        <f>VLOOKUP(VLOOKUP(VLOOKUP($B323,b!$B$7:$C$2161,2,0),'c'!$B$7:$E$83,4,0),d!$B$7:$C$14,2,0)</f>
        <v>Seafood</v>
      </c>
    </row>
    <row r="324" spans="1:4">
      <c r="A324"/>
      <c r="B324" s="195">
        <v>10564</v>
      </c>
      <c r="C324" s="196" t="str">
        <f>VLOOKUP(VLOOKUP($B324,b!$B$7:$C$2161,2,0),'c'!$B$7:$E$83,2,0)</f>
        <v>Alice Mutton</v>
      </c>
      <c r="D324" s="196" t="str">
        <f>VLOOKUP(VLOOKUP(VLOOKUP($B324,b!$B$7:$C$2161,2,0),'c'!$B$7:$E$83,4,0),d!$B$7:$C$14,2,0)</f>
        <v>Meat/Poultry</v>
      </c>
    </row>
    <row r="325" spans="1:4">
      <c r="A325"/>
      <c r="B325" s="197">
        <v>10565</v>
      </c>
      <c r="C325" s="196" t="str">
        <f>VLOOKUP(VLOOKUP($B325,b!$B$7:$C$2161,2,0),'c'!$B$7:$E$83,2,0)</f>
        <v>Guaraná Fantástica</v>
      </c>
      <c r="D325" s="196" t="str">
        <f>VLOOKUP(VLOOKUP(VLOOKUP($B325,b!$B$7:$C$2161,2,0),'c'!$B$7:$E$83,4,0),d!$B$7:$C$14,2,0)</f>
        <v>Beverages</v>
      </c>
    </row>
    <row r="326" spans="1:4">
      <c r="A326"/>
      <c r="B326" s="195">
        <v>10566</v>
      </c>
      <c r="C326" s="196" t="str">
        <f>VLOOKUP(VLOOKUP($B326,b!$B$7:$C$2161,2,0),'c'!$B$7:$E$83,2,0)</f>
        <v>Queso Cabrales</v>
      </c>
      <c r="D326" s="196" t="str">
        <f>VLOOKUP(VLOOKUP(VLOOKUP($B326,b!$B$7:$C$2161,2,0),'c'!$B$7:$E$83,4,0),d!$B$7:$C$14,2,0)</f>
        <v>Dairy Products</v>
      </c>
    </row>
    <row r="327" spans="1:4">
      <c r="A327"/>
      <c r="B327" s="197">
        <v>10567</v>
      </c>
      <c r="C327" s="196" t="str">
        <f>VLOOKUP(VLOOKUP($B327,b!$B$7:$C$2161,2,0),'c'!$B$7:$E$83,2,0)</f>
        <v>Gorgonzola Telino</v>
      </c>
      <c r="D327" s="196" t="str">
        <f>VLOOKUP(VLOOKUP(VLOOKUP($B327,b!$B$7:$C$2161,2,0),'c'!$B$7:$E$83,4,0),d!$B$7:$C$14,2,0)</f>
        <v>Dairy Products</v>
      </c>
    </row>
    <row r="328" spans="1:4">
      <c r="A328"/>
      <c r="B328" s="195">
        <v>10568</v>
      </c>
      <c r="C328" s="196" t="str">
        <f>VLOOKUP(VLOOKUP($B328,b!$B$7:$C$2161,2,0),'c'!$B$7:$E$83,2,0)</f>
        <v>Ikura</v>
      </c>
      <c r="D328" s="196" t="str">
        <f>VLOOKUP(VLOOKUP(VLOOKUP($B328,b!$B$7:$C$2161,2,0),'c'!$B$7:$E$83,4,0),d!$B$7:$C$14,2,0)</f>
        <v>Seafood</v>
      </c>
    </row>
    <row r="329" spans="1:4">
      <c r="A329"/>
      <c r="B329" s="197">
        <v>10569</v>
      </c>
      <c r="C329" s="196" t="str">
        <f>VLOOKUP(VLOOKUP($B329,b!$B$7:$C$2161,2,0),'c'!$B$7:$E$83,2,0)</f>
        <v>Gorgonzola Telino</v>
      </c>
      <c r="D329" s="196" t="str">
        <f>VLOOKUP(VLOOKUP(VLOOKUP($B329,b!$B$7:$C$2161,2,0),'c'!$B$7:$E$83,4,0),d!$B$7:$C$14,2,0)</f>
        <v>Dairy Products</v>
      </c>
    </row>
    <row r="330" spans="1:4">
      <c r="A330"/>
      <c r="B330" s="195">
        <v>10570</v>
      </c>
      <c r="C330" s="196" t="str">
        <f>VLOOKUP(VLOOKUP($B330,b!$B$7:$C$2161,2,0),'c'!$B$7:$E$83,2,0)</f>
        <v>Queso Cabrales</v>
      </c>
      <c r="D330" s="196" t="str">
        <f>VLOOKUP(VLOOKUP(VLOOKUP($B330,b!$B$7:$C$2161,2,0),'c'!$B$7:$E$83,4,0),d!$B$7:$C$14,2,0)</f>
        <v>Dairy Products</v>
      </c>
    </row>
    <row r="331" spans="1:4">
      <c r="A331"/>
      <c r="B331" s="197">
        <v>10571</v>
      </c>
      <c r="C331" s="196" t="str">
        <f>VLOOKUP(VLOOKUP($B331,b!$B$7:$C$2161,2,0),'c'!$B$7:$E$83,2,0)</f>
        <v>Tofu</v>
      </c>
      <c r="D331" s="196" t="str">
        <f>VLOOKUP(VLOOKUP(VLOOKUP($B331,b!$B$7:$C$2161,2,0),'c'!$B$7:$E$83,4,0),d!$B$7:$C$14,2,0)</f>
        <v>Produce</v>
      </c>
    </row>
    <row r="332" spans="1:4">
      <c r="A332"/>
      <c r="B332" s="195">
        <v>10572</v>
      </c>
      <c r="C332" s="196" t="str">
        <f>VLOOKUP(VLOOKUP($B332,b!$B$7:$C$2161,2,0),'c'!$B$7:$E$83,2,0)</f>
        <v>Pavlova</v>
      </c>
      <c r="D332" s="196" t="str">
        <f>VLOOKUP(VLOOKUP(VLOOKUP($B332,b!$B$7:$C$2161,2,0),'c'!$B$7:$E$83,4,0),d!$B$7:$C$14,2,0)</f>
        <v>Confections</v>
      </c>
    </row>
    <row r="333" spans="1:4">
      <c r="A333"/>
      <c r="B333" s="197">
        <v>10573</v>
      </c>
      <c r="C333" s="196" t="str">
        <f>VLOOKUP(VLOOKUP($B333,b!$B$7:$C$2161,2,0),'c'!$B$7:$E$83,2,0)</f>
        <v>Alice Mutton</v>
      </c>
      <c r="D333" s="196" t="str">
        <f>VLOOKUP(VLOOKUP(VLOOKUP($B333,b!$B$7:$C$2161,2,0),'c'!$B$7:$E$83,4,0),d!$B$7:$C$14,2,0)</f>
        <v>Meat/Poultry</v>
      </c>
    </row>
    <row r="334" spans="1:4">
      <c r="A334"/>
      <c r="B334" s="195">
        <v>10574</v>
      </c>
      <c r="C334" s="196" t="str">
        <f>VLOOKUP(VLOOKUP($B334,b!$B$7:$C$2161,2,0),'c'!$B$7:$E$83,2,0)</f>
        <v>Geitost</v>
      </c>
      <c r="D334" s="196" t="str">
        <f>VLOOKUP(VLOOKUP(VLOOKUP($B334,b!$B$7:$C$2161,2,0),'c'!$B$7:$E$83,4,0),d!$B$7:$C$14,2,0)</f>
        <v>Dairy Products</v>
      </c>
    </row>
    <row r="335" spans="1:4">
      <c r="A335"/>
      <c r="B335" s="197">
        <v>10575</v>
      </c>
      <c r="C335" s="196" t="str">
        <f>VLOOKUP(VLOOKUP($B335,b!$B$7:$C$2161,2,0),'c'!$B$7:$E$83,2,0)</f>
        <v>Raclette Courdavault</v>
      </c>
      <c r="D335" s="196" t="str">
        <f>VLOOKUP(VLOOKUP(VLOOKUP($B335,b!$B$7:$C$2161,2,0),'c'!$B$7:$E$83,4,0),d!$B$7:$C$14,2,0)</f>
        <v>Dairy Products</v>
      </c>
    </row>
    <row r="336" spans="1:4">
      <c r="A336"/>
      <c r="B336" s="195">
        <v>10576</v>
      </c>
      <c r="C336" s="196" t="str">
        <f>VLOOKUP(VLOOKUP($B336,b!$B$7:$C$2161,2,0),'c'!$B$7:$E$83,2,0)</f>
        <v>Chai</v>
      </c>
      <c r="D336" s="196" t="str">
        <f>VLOOKUP(VLOOKUP(VLOOKUP($B336,b!$B$7:$C$2161,2,0),'c'!$B$7:$E$83,4,0),d!$B$7:$C$14,2,0)</f>
        <v>Beverages</v>
      </c>
    </row>
    <row r="337" spans="1:4">
      <c r="A337"/>
      <c r="B337" s="197">
        <v>10577</v>
      </c>
      <c r="C337" s="196" t="str">
        <f>VLOOKUP(VLOOKUP($B337,b!$B$7:$C$2161,2,0),'c'!$B$7:$E$83,2,0)</f>
        <v>Chartreuse verte</v>
      </c>
      <c r="D337" s="196" t="str">
        <f>VLOOKUP(VLOOKUP(VLOOKUP($B337,b!$B$7:$C$2161,2,0),'c'!$B$7:$E$83,4,0),d!$B$7:$C$14,2,0)</f>
        <v>Beverages</v>
      </c>
    </row>
    <row r="338" spans="1:4">
      <c r="A338"/>
      <c r="B338" s="195">
        <v>10578</v>
      </c>
      <c r="C338" s="196" t="str">
        <f>VLOOKUP(VLOOKUP($B338,b!$B$7:$C$2161,2,0),'c'!$B$7:$E$83,2,0)</f>
        <v>Steeleye Stout</v>
      </c>
      <c r="D338" s="196" t="str">
        <f>VLOOKUP(VLOOKUP(VLOOKUP($B338,b!$B$7:$C$2161,2,0),'c'!$B$7:$E$83,4,0),d!$B$7:$C$14,2,0)</f>
        <v>Beverages</v>
      </c>
    </row>
    <row r="339" spans="1:4">
      <c r="A339"/>
      <c r="B339" s="197">
        <v>10579</v>
      </c>
      <c r="C339" s="196" t="str">
        <f>VLOOKUP(VLOOKUP($B339,b!$B$7:$C$2161,2,0),'c'!$B$7:$E$83,2,0)</f>
        <v>Genen Shouyu</v>
      </c>
      <c r="D339" s="196" t="str">
        <f>VLOOKUP(VLOOKUP(VLOOKUP($B339,b!$B$7:$C$2161,2,0),'c'!$B$7:$E$83,4,0),d!$B$7:$C$14,2,0)</f>
        <v>Condiments</v>
      </c>
    </row>
    <row r="340" spans="1:4">
      <c r="A340"/>
      <c r="B340" s="195">
        <v>10580</v>
      </c>
      <c r="C340" s="196" t="str">
        <f>VLOOKUP(VLOOKUP($B340,b!$B$7:$C$2161,2,0),'c'!$B$7:$E$83,2,0)</f>
        <v>Tofu</v>
      </c>
      <c r="D340" s="196" t="str">
        <f>VLOOKUP(VLOOKUP(VLOOKUP($B340,b!$B$7:$C$2161,2,0),'c'!$B$7:$E$83,4,0),d!$B$7:$C$14,2,0)</f>
        <v>Produce</v>
      </c>
    </row>
    <row r="341" spans="1:4">
      <c r="A341"/>
      <c r="B341" s="197">
        <v>10581</v>
      </c>
      <c r="C341" s="196" t="str">
        <f>VLOOKUP(VLOOKUP($B341,b!$B$7:$C$2161,2,0),'c'!$B$7:$E$83,2,0)</f>
        <v>Rhönbräu Klosterbier</v>
      </c>
      <c r="D341" s="196" t="str">
        <f>VLOOKUP(VLOOKUP(VLOOKUP($B341,b!$B$7:$C$2161,2,0),'c'!$B$7:$E$83,4,0),d!$B$7:$C$14,2,0)</f>
        <v>Beverages</v>
      </c>
    </row>
    <row r="342" spans="1:4">
      <c r="A342"/>
      <c r="B342" s="195">
        <v>10582</v>
      </c>
      <c r="C342" s="196" t="str">
        <f>VLOOKUP(VLOOKUP($B342,b!$B$7:$C$2161,2,0),'c'!$B$7:$E$83,2,0)</f>
        <v>Ravioli Angelo</v>
      </c>
      <c r="D342" s="196" t="str">
        <f>VLOOKUP(VLOOKUP(VLOOKUP($B342,b!$B$7:$C$2161,2,0),'c'!$B$7:$E$83,4,0),d!$B$7:$C$14,2,0)</f>
        <v>Grains/Cereals</v>
      </c>
    </row>
    <row r="343" spans="1:4">
      <c r="A343"/>
      <c r="B343" s="197">
        <v>10583</v>
      </c>
      <c r="C343" s="196" t="str">
        <f>VLOOKUP(VLOOKUP($B343,b!$B$7:$C$2161,2,0),'c'!$B$7:$E$83,2,0)</f>
        <v>Thüringer Rostbratwurst</v>
      </c>
      <c r="D343" s="196" t="str">
        <f>VLOOKUP(VLOOKUP(VLOOKUP($B343,b!$B$7:$C$2161,2,0),'c'!$B$7:$E$83,4,0),d!$B$7:$C$14,2,0)</f>
        <v>Meat/Poultry</v>
      </c>
    </row>
    <row r="344" spans="1:4">
      <c r="A344"/>
      <c r="B344" s="195">
        <v>10584</v>
      </c>
      <c r="C344" s="196" t="str">
        <f>VLOOKUP(VLOOKUP($B344,b!$B$7:$C$2161,2,0),'c'!$B$7:$E$83,2,0)</f>
        <v>Gorgonzola Telino</v>
      </c>
      <c r="D344" s="196" t="str">
        <f>VLOOKUP(VLOOKUP(VLOOKUP($B344,b!$B$7:$C$2161,2,0),'c'!$B$7:$E$83,4,0),d!$B$7:$C$14,2,0)</f>
        <v>Dairy Products</v>
      </c>
    </row>
    <row r="345" spans="1:4">
      <c r="A345"/>
      <c r="B345" s="197">
        <v>10585</v>
      </c>
      <c r="C345" s="196" t="str">
        <f>VLOOKUP(VLOOKUP($B345,b!$B$7:$C$2161,2,0),'c'!$B$7:$E$83,2,0)</f>
        <v>Zaanse koeken</v>
      </c>
      <c r="D345" s="196" t="str">
        <f>VLOOKUP(VLOOKUP(VLOOKUP($B345,b!$B$7:$C$2161,2,0),'c'!$B$7:$E$83,4,0),d!$B$7:$C$14,2,0)</f>
        <v>Confections</v>
      </c>
    </row>
    <row r="346" spans="1:4">
      <c r="A346"/>
      <c r="B346" s="195">
        <v>10586</v>
      </c>
      <c r="C346" s="196" t="str">
        <f>VLOOKUP(VLOOKUP($B346,b!$B$7:$C$2161,2,0),'c'!$B$7:$E$83,2,0)</f>
        <v>Filo Mix</v>
      </c>
      <c r="D346" s="196" t="str">
        <f>VLOOKUP(VLOOKUP(VLOOKUP($B346,b!$B$7:$C$2161,2,0),'c'!$B$7:$E$83,4,0),d!$B$7:$C$14,2,0)</f>
        <v>Grains/Cereals</v>
      </c>
    </row>
    <row r="347" spans="1:4">
      <c r="A347"/>
      <c r="B347" s="197">
        <v>10587</v>
      </c>
      <c r="C347" s="196" t="str">
        <f>VLOOKUP(VLOOKUP($B347,b!$B$7:$C$2161,2,0),'c'!$B$7:$E$83,2,0)</f>
        <v>Gumbär Gummibärchen</v>
      </c>
      <c r="D347" s="196" t="str">
        <f>VLOOKUP(VLOOKUP(VLOOKUP($B347,b!$B$7:$C$2161,2,0),'c'!$B$7:$E$83,4,0),d!$B$7:$C$14,2,0)</f>
        <v>Confections</v>
      </c>
    </row>
    <row r="348" spans="1:4">
      <c r="A348"/>
      <c r="B348" s="195">
        <v>10588</v>
      </c>
      <c r="C348" s="196" t="str">
        <f>VLOOKUP(VLOOKUP($B348,b!$B$7:$C$2161,2,0),'c'!$B$7:$E$83,2,0)</f>
        <v>Carnarvon Tigers</v>
      </c>
      <c r="D348" s="196" t="str">
        <f>VLOOKUP(VLOOKUP(VLOOKUP($B348,b!$B$7:$C$2161,2,0),'c'!$B$7:$E$83,4,0),d!$B$7:$C$14,2,0)</f>
        <v>Seafood</v>
      </c>
    </row>
    <row r="349" spans="1:4">
      <c r="A349"/>
      <c r="B349" s="197">
        <v>10589</v>
      </c>
      <c r="C349" s="196" t="str">
        <f>VLOOKUP(VLOOKUP($B349,b!$B$7:$C$2161,2,0),'c'!$B$7:$E$83,2,0)</f>
        <v>Steeleye Stout</v>
      </c>
      <c r="D349" s="196" t="str">
        <f>VLOOKUP(VLOOKUP(VLOOKUP($B349,b!$B$7:$C$2161,2,0),'c'!$B$7:$E$83,4,0),d!$B$7:$C$14,2,0)</f>
        <v>Beverages</v>
      </c>
    </row>
    <row r="350" spans="1:4">
      <c r="A350"/>
      <c r="B350" s="195">
        <v>10590</v>
      </c>
      <c r="C350" s="196" t="str">
        <f>VLOOKUP(VLOOKUP($B350,b!$B$7:$C$2161,2,0),'c'!$B$7:$E$83,2,0)</f>
        <v>Chai</v>
      </c>
      <c r="D350" s="196" t="str">
        <f>VLOOKUP(VLOOKUP(VLOOKUP($B350,b!$B$7:$C$2161,2,0),'c'!$B$7:$E$83,4,0),d!$B$7:$C$14,2,0)</f>
        <v>Beverages</v>
      </c>
    </row>
    <row r="351" spans="1:4">
      <c r="A351"/>
      <c r="B351" s="197">
        <v>10591</v>
      </c>
      <c r="C351" s="196" t="str">
        <f>VLOOKUP(VLOOKUP($B351,b!$B$7:$C$2161,2,0),'c'!$B$7:$E$83,2,0)</f>
        <v>Aniseed Syrup</v>
      </c>
      <c r="D351" s="196" t="str">
        <f>VLOOKUP(VLOOKUP(VLOOKUP($B351,b!$B$7:$C$2161,2,0),'c'!$B$7:$E$83,4,0),d!$B$7:$C$14,2,0)</f>
        <v>Condiments</v>
      </c>
    </row>
    <row r="352" spans="1:4">
      <c r="A352"/>
      <c r="B352" s="195">
        <v>10592</v>
      </c>
      <c r="C352" s="196" t="str">
        <f>VLOOKUP(VLOOKUP($B352,b!$B$7:$C$2161,2,0),'c'!$B$7:$E$83,2,0)</f>
        <v>Genen Shouyu</v>
      </c>
      <c r="D352" s="196" t="str">
        <f>VLOOKUP(VLOOKUP(VLOOKUP($B352,b!$B$7:$C$2161,2,0),'c'!$B$7:$E$83,4,0),d!$B$7:$C$14,2,0)</f>
        <v>Condiments</v>
      </c>
    </row>
    <row r="353" spans="1:4">
      <c r="A353"/>
      <c r="B353" s="197">
        <v>10593</v>
      </c>
      <c r="C353" s="196" t="str">
        <f>VLOOKUP(VLOOKUP($B353,b!$B$7:$C$2161,2,0),'c'!$B$7:$E$83,2,0)</f>
        <v>Sir Rodney's Marmalade</v>
      </c>
      <c r="D353" s="196" t="str">
        <f>VLOOKUP(VLOOKUP(VLOOKUP($B353,b!$B$7:$C$2161,2,0),'c'!$B$7:$E$83,4,0),d!$B$7:$C$14,2,0)</f>
        <v>Confections</v>
      </c>
    </row>
    <row r="354" spans="1:4">
      <c r="A354"/>
      <c r="B354" s="195">
        <v>10594</v>
      </c>
      <c r="C354" s="196" t="str">
        <f>VLOOKUP(VLOOKUP($B354,b!$B$7:$C$2161,2,0),'c'!$B$7:$E$83,2,0)</f>
        <v>Filo Mix</v>
      </c>
      <c r="D354" s="196" t="str">
        <f>VLOOKUP(VLOOKUP(VLOOKUP($B354,b!$B$7:$C$2161,2,0),'c'!$B$7:$E$83,4,0),d!$B$7:$C$14,2,0)</f>
        <v>Grains/Cereals</v>
      </c>
    </row>
    <row r="355" spans="1:4">
      <c r="A355"/>
      <c r="B355" s="197">
        <v>10595</v>
      </c>
      <c r="C355" s="196" t="str">
        <f>VLOOKUP(VLOOKUP($B355,b!$B$7:$C$2161,2,0),'c'!$B$7:$E$83,2,0)</f>
        <v>Steeleye Stout</v>
      </c>
      <c r="D355" s="196" t="str">
        <f>VLOOKUP(VLOOKUP(VLOOKUP($B355,b!$B$7:$C$2161,2,0),'c'!$B$7:$E$83,4,0),d!$B$7:$C$14,2,0)</f>
        <v>Beverages</v>
      </c>
    </row>
    <row r="356" spans="1:4">
      <c r="A356"/>
      <c r="B356" s="195">
        <v>10596</v>
      </c>
      <c r="C356" s="196" t="str">
        <f>VLOOKUP(VLOOKUP($B356,b!$B$7:$C$2161,2,0),'c'!$B$7:$E$83,2,0)</f>
        <v>Gnocchi di nonna Alice</v>
      </c>
      <c r="D356" s="196" t="str">
        <f>VLOOKUP(VLOOKUP(VLOOKUP($B356,b!$B$7:$C$2161,2,0),'c'!$B$7:$E$83,4,0),d!$B$7:$C$14,2,0)</f>
        <v>Grains/Cereals</v>
      </c>
    </row>
    <row r="357" spans="1:4">
      <c r="A357"/>
      <c r="B357" s="197">
        <v>10597</v>
      </c>
      <c r="C357" s="196" t="str">
        <f>VLOOKUP(VLOOKUP($B357,b!$B$7:$C$2161,2,0),'c'!$B$7:$E$83,2,0)</f>
        <v>Guaraná Fantástica</v>
      </c>
      <c r="D357" s="196" t="str">
        <f>VLOOKUP(VLOOKUP(VLOOKUP($B357,b!$B$7:$C$2161,2,0),'c'!$B$7:$E$83,4,0),d!$B$7:$C$14,2,0)</f>
        <v>Beverages</v>
      </c>
    </row>
    <row r="358" spans="1:4">
      <c r="A358"/>
      <c r="B358" s="195">
        <v>10598</v>
      </c>
      <c r="C358" s="196" t="str">
        <f>VLOOKUP(VLOOKUP($B358,b!$B$7:$C$2161,2,0),'c'!$B$7:$E$83,2,0)</f>
        <v>Schoggi Schokolade</v>
      </c>
      <c r="D358" s="196" t="str">
        <f>VLOOKUP(VLOOKUP(VLOOKUP($B358,b!$B$7:$C$2161,2,0),'c'!$B$7:$E$83,4,0),d!$B$7:$C$14,2,0)</f>
        <v>Confections</v>
      </c>
    </row>
    <row r="359" spans="1:4">
      <c r="A359"/>
      <c r="B359" s="197">
        <v>10599</v>
      </c>
      <c r="C359" s="196" t="str">
        <f>VLOOKUP(VLOOKUP($B359,b!$B$7:$C$2161,2,0),'c'!$B$7:$E$83,2,0)</f>
        <v>Tarte au sucre</v>
      </c>
      <c r="D359" s="196" t="str">
        <f>VLOOKUP(VLOOKUP(VLOOKUP($B359,b!$B$7:$C$2161,2,0),'c'!$B$7:$E$83,4,0),d!$B$7:$C$14,2,0)</f>
        <v>Confections</v>
      </c>
    </row>
    <row r="360" spans="1:4">
      <c r="A360"/>
      <c r="B360" s="195">
        <v>10600</v>
      </c>
      <c r="C360" s="196" t="str">
        <f>VLOOKUP(VLOOKUP($B360,b!$B$7:$C$2161,2,0),'c'!$B$7:$E$83,2,0)</f>
        <v>Tourtière</v>
      </c>
      <c r="D360" s="196" t="str">
        <f>VLOOKUP(VLOOKUP(VLOOKUP($B360,b!$B$7:$C$2161,2,0),'c'!$B$7:$E$83,4,0),d!$B$7:$C$14,2,0)</f>
        <v>Meat/Poultry</v>
      </c>
    </row>
    <row r="361" spans="1:4">
      <c r="A361"/>
      <c r="B361" s="197">
        <v>10601</v>
      </c>
      <c r="C361" s="196" t="str">
        <f>VLOOKUP(VLOOKUP($B361,b!$B$7:$C$2161,2,0),'c'!$B$7:$E$83,2,0)</f>
        <v>Konbu</v>
      </c>
      <c r="D361" s="196" t="str">
        <f>VLOOKUP(VLOOKUP(VLOOKUP($B361,b!$B$7:$C$2161,2,0),'c'!$B$7:$E$83,4,0),d!$B$7:$C$14,2,0)</f>
        <v>Seafood</v>
      </c>
    </row>
    <row r="362" spans="1:4">
      <c r="A362"/>
      <c r="B362" s="195">
        <v>10602</v>
      </c>
      <c r="C362" s="196" t="str">
        <f>VLOOKUP(VLOOKUP($B362,b!$B$7:$C$2161,2,0),'c'!$B$7:$E$83,2,0)</f>
        <v>Original Frankfurter grüne Soße</v>
      </c>
      <c r="D362" s="196" t="str">
        <f>VLOOKUP(VLOOKUP(VLOOKUP($B362,b!$B$7:$C$2161,2,0),'c'!$B$7:$E$83,4,0),d!$B$7:$C$14,2,0)</f>
        <v>Condiments</v>
      </c>
    </row>
    <row r="363" spans="1:4">
      <c r="A363"/>
      <c r="B363" s="197">
        <v>10603</v>
      </c>
      <c r="C363" s="196" t="str">
        <f>VLOOKUP(VLOOKUP($B363,b!$B$7:$C$2161,2,0),'c'!$B$7:$E$83,2,0)</f>
        <v>Gustaf's Knäckebröd</v>
      </c>
      <c r="D363" s="196" t="str">
        <f>VLOOKUP(VLOOKUP(VLOOKUP($B363,b!$B$7:$C$2161,2,0),'c'!$B$7:$E$83,4,0),d!$B$7:$C$14,2,0)</f>
        <v>Grains/Cereals</v>
      </c>
    </row>
    <row r="364" spans="1:4">
      <c r="A364"/>
      <c r="B364" s="195">
        <v>10604</v>
      </c>
      <c r="C364" s="196" t="str">
        <f>VLOOKUP(VLOOKUP($B364,b!$B$7:$C$2161,2,0),'c'!$B$7:$E$83,2,0)</f>
        <v>Chocolade</v>
      </c>
      <c r="D364" s="196" t="str">
        <f>VLOOKUP(VLOOKUP(VLOOKUP($B364,b!$B$7:$C$2161,2,0),'c'!$B$7:$E$83,4,0),d!$B$7:$C$14,2,0)</f>
        <v>Confections</v>
      </c>
    </row>
    <row r="365" spans="1:4">
      <c r="A365"/>
      <c r="B365" s="197">
        <v>10605</v>
      </c>
      <c r="C365" s="196" t="str">
        <f>VLOOKUP(VLOOKUP($B365,b!$B$7:$C$2161,2,0),'c'!$B$7:$E$83,2,0)</f>
        <v>Pavlova</v>
      </c>
      <c r="D365" s="196" t="str">
        <f>VLOOKUP(VLOOKUP(VLOOKUP($B365,b!$B$7:$C$2161,2,0),'c'!$B$7:$E$83,4,0),d!$B$7:$C$14,2,0)</f>
        <v>Confections</v>
      </c>
    </row>
    <row r="366" spans="1:4">
      <c r="A366"/>
      <c r="B366" s="195">
        <v>10606</v>
      </c>
      <c r="C366" s="196" t="str">
        <f>VLOOKUP(VLOOKUP($B366,b!$B$7:$C$2161,2,0),'c'!$B$7:$E$83,2,0)</f>
        <v>Chef Anton's Cajun Seasoning</v>
      </c>
      <c r="D366" s="196" t="str">
        <f>VLOOKUP(VLOOKUP(VLOOKUP($B366,b!$B$7:$C$2161,2,0),'c'!$B$7:$E$83,4,0),d!$B$7:$C$14,2,0)</f>
        <v>Condiments</v>
      </c>
    </row>
    <row r="367" spans="1:4">
      <c r="A367"/>
      <c r="B367" s="197">
        <v>10607</v>
      </c>
      <c r="C367" s="196" t="str">
        <f>VLOOKUP(VLOOKUP($B367,b!$B$7:$C$2161,2,0),'c'!$B$7:$E$83,2,0)</f>
        <v>Uncle Bob's Organic Dried Pears</v>
      </c>
      <c r="D367" s="196" t="str">
        <f>VLOOKUP(VLOOKUP(VLOOKUP($B367,b!$B$7:$C$2161,2,0),'c'!$B$7:$E$83,4,0),d!$B$7:$C$14,2,0)</f>
        <v>Produce</v>
      </c>
    </row>
    <row r="368" spans="1:4">
      <c r="A368"/>
      <c r="B368" s="195">
        <v>10608</v>
      </c>
      <c r="C368" s="196" t="str">
        <f>VLOOKUP(VLOOKUP($B368,b!$B$7:$C$2161,2,0),'c'!$B$7:$E$83,2,0)</f>
        <v>Gnocchi di nonna Alice</v>
      </c>
      <c r="D368" s="196" t="str">
        <f>VLOOKUP(VLOOKUP(VLOOKUP($B368,b!$B$7:$C$2161,2,0),'c'!$B$7:$E$83,4,0),d!$B$7:$C$14,2,0)</f>
        <v>Grains/Cereals</v>
      </c>
    </row>
    <row r="369" spans="1:4">
      <c r="A369"/>
      <c r="B369" s="197">
        <v>10609</v>
      </c>
      <c r="C369" s="196" t="str">
        <f>VLOOKUP(VLOOKUP($B369,b!$B$7:$C$2161,2,0),'c'!$B$7:$E$83,2,0)</f>
        <v>Chai</v>
      </c>
      <c r="D369" s="196" t="str">
        <f>VLOOKUP(VLOOKUP(VLOOKUP($B369,b!$B$7:$C$2161,2,0),'c'!$B$7:$E$83,4,0),d!$B$7:$C$14,2,0)</f>
        <v>Beverages</v>
      </c>
    </row>
    <row r="370" spans="1:4">
      <c r="A370"/>
      <c r="B370" s="195">
        <v>10610</v>
      </c>
      <c r="C370" s="196" t="str">
        <f>VLOOKUP(VLOOKUP($B370,b!$B$7:$C$2161,2,0),'c'!$B$7:$E$83,2,0)</f>
        <v>Inlagd Sill</v>
      </c>
      <c r="D370" s="196" t="str">
        <f>VLOOKUP(VLOOKUP(VLOOKUP($B370,b!$B$7:$C$2161,2,0),'c'!$B$7:$E$83,4,0),d!$B$7:$C$14,2,0)</f>
        <v>Seafood</v>
      </c>
    </row>
    <row r="371" spans="1:4">
      <c r="A371"/>
      <c r="B371" s="197">
        <v>10611</v>
      </c>
      <c r="C371" s="196" t="str">
        <f>VLOOKUP(VLOOKUP($B371,b!$B$7:$C$2161,2,0),'c'!$B$7:$E$83,2,0)</f>
        <v>Chai</v>
      </c>
      <c r="D371" s="196" t="str">
        <f>VLOOKUP(VLOOKUP(VLOOKUP($B371,b!$B$7:$C$2161,2,0),'c'!$B$7:$E$83,4,0),d!$B$7:$C$14,2,0)</f>
        <v>Beverages</v>
      </c>
    </row>
    <row r="372" spans="1:4">
      <c r="A372"/>
      <c r="B372" s="195">
        <v>10612</v>
      </c>
      <c r="C372" s="196" t="str">
        <f>VLOOKUP(VLOOKUP($B372,b!$B$7:$C$2161,2,0),'c'!$B$7:$E$83,2,0)</f>
        <v>Ikura</v>
      </c>
      <c r="D372" s="196" t="str">
        <f>VLOOKUP(VLOOKUP(VLOOKUP($B372,b!$B$7:$C$2161,2,0),'c'!$B$7:$E$83,4,0),d!$B$7:$C$14,2,0)</f>
        <v>Seafood</v>
      </c>
    </row>
    <row r="373" spans="1:4">
      <c r="A373"/>
      <c r="B373" s="197">
        <v>10613</v>
      </c>
      <c r="C373" s="196" t="str">
        <f>VLOOKUP(VLOOKUP($B373,b!$B$7:$C$2161,2,0),'c'!$B$7:$E$83,2,0)</f>
        <v>Konbu</v>
      </c>
      <c r="D373" s="196" t="str">
        <f>VLOOKUP(VLOOKUP(VLOOKUP($B373,b!$B$7:$C$2161,2,0),'c'!$B$7:$E$83,4,0),d!$B$7:$C$14,2,0)</f>
        <v>Seafood</v>
      </c>
    </row>
    <row r="374" spans="1:4">
      <c r="A374"/>
      <c r="B374" s="195">
        <v>10614</v>
      </c>
      <c r="C374" s="196" t="str">
        <f>VLOOKUP(VLOOKUP($B374,b!$B$7:$C$2161,2,0),'c'!$B$7:$E$83,2,0)</f>
        <v>Queso Cabrales</v>
      </c>
      <c r="D374" s="196" t="str">
        <f>VLOOKUP(VLOOKUP(VLOOKUP($B374,b!$B$7:$C$2161,2,0),'c'!$B$7:$E$83,4,0),d!$B$7:$C$14,2,0)</f>
        <v>Dairy Products</v>
      </c>
    </row>
    <row r="375" spans="1:4">
      <c r="A375"/>
      <c r="B375" s="197">
        <v>10615</v>
      </c>
      <c r="C375" s="196" t="str">
        <f>VLOOKUP(VLOOKUP($B375,b!$B$7:$C$2161,2,0),'c'!$B$7:$E$83,2,0)</f>
        <v>Pâté chinois</v>
      </c>
      <c r="D375" s="196" t="str">
        <f>VLOOKUP(VLOOKUP(VLOOKUP($B375,b!$B$7:$C$2161,2,0),'c'!$B$7:$E$83,4,0),d!$B$7:$C$14,2,0)</f>
        <v>Meat/Poultry</v>
      </c>
    </row>
    <row r="376" spans="1:4">
      <c r="A376"/>
      <c r="B376" s="195">
        <v>10616</v>
      </c>
      <c r="C376" s="196" t="str">
        <f>VLOOKUP(VLOOKUP($B376,b!$B$7:$C$2161,2,0),'c'!$B$7:$E$83,2,0)</f>
        <v>Côte de Blaye</v>
      </c>
      <c r="D376" s="196" t="str">
        <f>VLOOKUP(VLOOKUP(VLOOKUP($B376,b!$B$7:$C$2161,2,0),'c'!$B$7:$E$83,4,0),d!$B$7:$C$14,2,0)</f>
        <v>Beverages</v>
      </c>
    </row>
    <row r="377" spans="1:4">
      <c r="A377"/>
      <c r="B377" s="197">
        <v>10617</v>
      </c>
      <c r="C377" s="196" t="str">
        <f>VLOOKUP(VLOOKUP($B377,b!$B$7:$C$2161,2,0),'c'!$B$7:$E$83,2,0)</f>
        <v>Raclette Courdavault</v>
      </c>
      <c r="D377" s="196" t="str">
        <f>VLOOKUP(VLOOKUP(VLOOKUP($B377,b!$B$7:$C$2161,2,0),'c'!$B$7:$E$83,4,0),d!$B$7:$C$14,2,0)</f>
        <v>Dairy Products</v>
      </c>
    </row>
    <row r="378" spans="1:4">
      <c r="A378"/>
      <c r="B378" s="195">
        <v>10618</v>
      </c>
      <c r="C378" s="196" t="str">
        <f>VLOOKUP(VLOOKUP($B378,b!$B$7:$C$2161,2,0),'c'!$B$7:$E$83,2,0)</f>
        <v>Grandma's Boysenberry Spread</v>
      </c>
      <c r="D378" s="196" t="str">
        <f>VLOOKUP(VLOOKUP(VLOOKUP($B378,b!$B$7:$C$2161,2,0),'c'!$B$7:$E$83,4,0),d!$B$7:$C$14,2,0)</f>
        <v>Condiments</v>
      </c>
    </row>
    <row r="379" spans="1:4">
      <c r="A379"/>
      <c r="B379" s="197">
        <v>10619</v>
      </c>
      <c r="C379" s="196" t="str">
        <f>VLOOKUP(VLOOKUP($B379,b!$B$7:$C$2161,2,0),'c'!$B$7:$E$83,2,0)</f>
        <v>Sir Rodney's Scones</v>
      </c>
      <c r="D379" s="196" t="str">
        <f>VLOOKUP(VLOOKUP(VLOOKUP($B379,b!$B$7:$C$2161,2,0),'c'!$B$7:$E$83,4,0),d!$B$7:$C$14,2,0)</f>
        <v>Confections</v>
      </c>
    </row>
    <row r="380" spans="1:4">
      <c r="A380"/>
      <c r="B380" s="195">
        <v>10620</v>
      </c>
      <c r="C380" s="196" t="str">
        <f>VLOOKUP(VLOOKUP($B380,b!$B$7:$C$2161,2,0),'c'!$B$7:$E$83,2,0)</f>
        <v>Guaraná Fantástica</v>
      </c>
      <c r="D380" s="196" t="str">
        <f>VLOOKUP(VLOOKUP(VLOOKUP($B380,b!$B$7:$C$2161,2,0),'c'!$B$7:$E$83,4,0),d!$B$7:$C$14,2,0)</f>
        <v>Beverages</v>
      </c>
    </row>
    <row r="381" spans="1:4">
      <c r="A381"/>
      <c r="B381" s="197">
        <v>10621</v>
      </c>
      <c r="C381" s="196" t="str">
        <f>VLOOKUP(VLOOKUP($B381,b!$B$7:$C$2161,2,0),'c'!$B$7:$E$83,2,0)</f>
        <v>Teatime Chocolate Biscuits</v>
      </c>
      <c r="D381" s="196" t="str">
        <f>VLOOKUP(VLOOKUP(VLOOKUP($B381,b!$B$7:$C$2161,2,0),'c'!$B$7:$E$83,4,0),d!$B$7:$C$14,2,0)</f>
        <v>Confections</v>
      </c>
    </row>
    <row r="382" spans="1:4">
      <c r="A382"/>
      <c r="B382" s="195">
        <v>10622</v>
      </c>
      <c r="C382" s="196" t="str">
        <f>VLOOKUP(VLOOKUP($B382,b!$B$7:$C$2161,2,0),'c'!$B$7:$E$83,2,0)</f>
        <v>Chang</v>
      </c>
      <c r="D382" s="196" t="str">
        <f>VLOOKUP(VLOOKUP(VLOOKUP($B382,b!$B$7:$C$2161,2,0),'c'!$B$7:$E$83,4,0),d!$B$7:$C$14,2,0)</f>
        <v>Beverages</v>
      </c>
    </row>
    <row r="383" spans="1:4">
      <c r="A383"/>
      <c r="B383" s="197">
        <v>10623</v>
      </c>
      <c r="C383" s="196" t="str">
        <f>VLOOKUP(VLOOKUP($B383,b!$B$7:$C$2161,2,0),'c'!$B$7:$E$83,2,0)</f>
        <v>Tofu</v>
      </c>
      <c r="D383" s="196" t="str">
        <f>VLOOKUP(VLOOKUP(VLOOKUP($B383,b!$B$7:$C$2161,2,0),'c'!$B$7:$E$83,4,0),d!$B$7:$C$14,2,0)</f>
        <v>Produce</v>
      </c>
    </row>
    <row r="384" spans="1:4">
      <c r="A384"/>
      <c r="B384" s="195">
        <v>10624</v>
      </c>
      <c r="C384" s="196" t="str">
        <f>VLOOKUP(VLOOKUP($B384,b!$B$7:$C$2161,2,0),'c'!$B$7:$E$83,2,0)</f>
        <v>Rössle Sauerkraut</v>
      </c>
      <c r="D384" s="196" t="str">
        <f>VLOOKUP(VLOOKUP(VLOOKUP($B384,b!$B$7:$C$2161,2,0),'c'!$B$7:$E$83,4,0),d!$B$7:$C$14,2,0)</f>
        <v>Produce</v>
      </c>
    </row>
    <row r="385" spans="1:4">
      <c r="A385"/>
      <c r="B385" s="197">
        <v>10625</v>
      </c>
      <c r="C385" s="196" t="str">
        <f>VLOOKUP(VLOOKUP($B385,b!$B$7:$C$2161,2,0),'c'!$B$7:$E$83,2,0)</f>
        <v>Tofu</v>
      </c>
      <c r="D385" s="196" t="str">
        <f>VLOOKUP(VLOOKUP(VLOOKUP($B385,b!$B$7:$C$2161,2,0),'c'!$B$7:$E$83,4,0),d!$B$7:$C$14,2,0)</f>
        <v>Produce</v>
      </c>
    </row>
    <row r="386" spans="1:4">
      <c r="A386"/>
      <c r="B386" s="195">
        <v>10626</v>
      </c>
      <c r="C386" s="196" t="str">
        <f>VLOOKUP(VLOOKUP($B386,b!$B$7:$C$2161,2,0),'c'!$B$7:$E$83,2,0)</f>
        <v>Perth Pasties</v>
      </c>
      <c r="D386" s="196" t="str">
        <f>VLOOKUP(VLOOKUP(VLOOKUP($B386,b!$B$7:$C$2161,2,0),'c'!$B$7:$E$83,4,0),d!$B$7:$C$14,2,0)</f>
        <v>Meat/Poultry</v>
      </c>
    </row>
    <row r="387" spans="1:4">
      <c r="A387"/>
      <c r="B387" s="197">
        <v>10627</v>
      </c>
      <c r="C387" s="196" t="str">
        <f>VLOOKUP(VLOOKUP($B387,b!$B$7:$C$2161,2,0),'c'!$B$7:$E$83,2,0)</f>
        <v>Tarte au sucre</v>
      </c>
      <c r="D387" s="196" t="str">
        <f>VLOOKUP(VLOOKUP(VLOOKUP($B387,b!$B$7:$C$2161,2,0),'c'!$B$7:$E$83,4,0),d!$B$7:$C$14,2,0)</f>
        <v>Confections</v>
      </c>
    </row>
    <row r="388" spans="1:4">
      <c r="A388"/>
      <c r="B388" s="195">
        <v>10628</v>
      </c>
      <c r="C388" s="196" t="str">
        <f>VLOOKUP(VLOOKUP($B388,b!$B$7:$C$2161,2,0),'c'!$B$7:$E$83,2,0)</f>
        <v>Chai</v>
      </c>
      <c r="D388" s="196" t="str">
        <f>VLOOKUP(VLOOKUP(VLOOKUP($B388,b!$B$7:$C$2161,2,0),'c'!$B$7:$E$83,4,0),d!$B$7:$C$14,2,0)</f>
        <v>Beverages</v>
      </c>
    </row>
    <row r="389" spans="1:4">
      <c r="A389"/>
      <c r="B389" s="197">
        <v>10629</v>
      </c>
      <c r="C389" s="196" t="str">
        <f>VLOOKUP(VLOOKUP($B389,b!$B$7:$C$2161,2,0),'c'!$B$7:$E$83,2,0)</f>
        <v>Thüringer Rostbratwurst</v>
      </c>
      <c r="D389" s="196" t="str">
        <f>VLOOKUP(VLOOKUP(VLOOKUP($B389,b!$B$7:$C$2161,2,0),'c'!$B$7:$E$83,4,0),d!$B$7:$C$14,2,0)</f>
        <v>Meat/Poultry</v>
      </c>
    </row>
    <row r="390" spans="1:4">
      <c r="A390"/>
      <c r="B390" s="195">
        <v>10630</v>
      </c>
      <c r="C390" s="196" t="str">
        <f>VLOOKUP(VLOOKUP($B390,b!$B$7:$C$2161,2,0),'c'!$B$7:$E$83,2,0)</f>
        <v>Pâté chinois</v>
      </c>
      <c r="D390" s="196" t="str">
        <f>VLOOKUP(VLOOKUP(VLOOKUP($B390,b!$B$7:$C$2161,2,0),'c'!$B$7:$E$83,4,0),d!$B$7:$C$14,2,0)</f>
        <v>Meat/Poultry</v>
      </c>
    </row>
    <row r="391" spans="1:4">
      <c r="A391"/>
      <c r="B391" s="197">
        <v>10631</v>
      </c>
      <c r="C391" s="196" t="str">
        <f>VLOOKUP(VLOOKUP($B391,b!$B$7:$C$2161,2,0),'c'!$B$7:$E$83,2,0)</f>
        <v>Rhönbräu Klosterbier</v>
      </c>
      <c r="D391" s="196" t="str">
        <f>VLOOKUP(VLOOKUP(VLOOKUP($B391,b!$B$7:$C$2161,2,0),'c'!$B$7:$E$83,4,0),d!$B$7:$C$14,2,0)</f>
        <v>Beverages</v>
      </c>
    </row>
    <row r="392" spans="1:4">
      <c r="A392"/>
      <c r="B392" s="195">
        <v>10632</v>
      </c>
      <c r="C392" s="196" t="str">
        <f>VLOOKUP(VLOOKUP($B392,b!$B$7:$C$2161,2,0),'c'!$B$7:$E$83,2,0)</f>
        <v>Chang</v>
      </c>
      <c r="D392" s="196" t="str">
        <f>VLOOKUP(VLOOKUP(VLOOKUP($B392,b!$B$7:$C$2161,2,0),'c'!$B$7:$E$83,4,0),d!$B$7:$C$14,2,0)</f>
        <v>Beverages</v>
      </c>
    </row>
    <row r="393" spans="1:4">
      <c r="A393"/>
      <c r="B393" s="197">
        <v>10633</v>
      </c>
      <c r="C393" s="196" t="str">
        <f>VLOOKUP(VLOOKUP($B393,b!$B$7:$C$2161,2,0),'c'!$B$7:$E$83,2,0)</f>
        <v>Queso Manchego La Pastora</v>
      </c>
      <c r="D393" s="196" t="str">
        <f>VLOOKUP(VLOOKUP(VLOOKUP($B393,b!$B$7:$C$2161,2,0),'c'!$B$7:$E$83,4,0),d!$B$7:$C$14,2,0)</f>
        <v>Dairy Products</v>
      </c>
    </row>
    <row r="394" spans="1:4">
      <c r="A394"/>
      <c r="B394" s="195">
        <v>10634</v>
      </c>
      <c r="C394" s="196" t="str">
        <f>VLOOKUP(VLOOKUP($B394,b!$B$7:$C$2161,2,0),'c'!$B$7:$E$83,2,0)</f>
        <v>Uncle Bob's Organic Dried Pears</v>
      </c>
      <c r="D394" s="196" t="str">
        <f>VLOOKUP(VLOOKUP(VLOOKUP($B394,b!$B$7:$C$2161,2,0),'c'!$B$7:$E$83,4,0),d!$B$7:$C$14,2,0)</f>
        <v>Produce</v>
      </c>
    </row>
    <row r="395" spans="1:4">
      <c r="A395"/>
      <c r="B395" s="197">
        <v>10635</v>
      </c>
      <c r="C395" s="196" t="str">
        <f>VLOOKUP(VLOOKUP($B395,b!$B$7:$C$2161,2,0),'c'!$B$7:$E$83,2,0)</f>
        <v>Chef Anton's Cajun Seasoning</v>
      </c>
      <c r="D395" s="196" t="str">
        <f>VLOOKUP(VLOOKUP(VLOOKUP($B395,b!$B$7:$C$2161,2,0),'c'!$B$7:$E$83,4,0),d!$B$7:$C$14,2,0)</f>
        <v>Condiments</v>
      </c>
    </row>
    <row r="396" spans="1:4">
      <c r="A396"/>
      <c r="B396" s="195">
        <v>10636</v>
      </c>
      <c r="C396" s="196" t="str">
        <f>VLOOKUP(VLOOKUP($B396,b!$B$7:$C$2161,2,0),'c'!$B$7:$E$83,2,0)</f>
        <v>Chef Anton's Cajun Seasoning</v>
      </c>
      <c r="D396" s="196" t="str">
        <f>VLOOKUP(VLOOKUP(VLOOKUP($B396,b!$B$7:$C$2161,2,0),'c'!$B$7:$E$83,4,0),d!$B$7:$C$14,2,0)</f>
        <v>Condiments</v>
      </c>
    </row>
    <row r="397" spans="1:4">
      <c r="A397"/>
      <c r="B397" s="197">
        <v>10637</v>
      </c>
      <c r="C397" s="196" t="str">
        <f>VLOOKUP(VLOOKUP($B397,b!$B$7:$C$2161,2,0),'c'!$B$7:$E$83,2,0)</f>
        <v>Queso Cabrales</v>
      </c>
      <c r="D397" s="196" t="str">
        <f>VLOOKUP(VLOOKUP(VLOOKUP($B397,b!$B$7:$C$2161,2,0),'c'!$B$7:$E$83,4,0),d!$B$7:$C$14,2,0)</f>
        <v>Dairy Products</v>
      </c>
    </row>
    <row r="398" spans="1:4">
      <c r="A398"/>
      <c r="B398" s="195">
        <v>10638</v>
      </c>
      <c r="C398" s="196" t="str">
        <f>VLOOKUP(VLOOKUP($B398,b!$B$7:$C$2161,2,0),'c'!$B$7:$E$83,2,0)</f>
        <v>Rogede sild</v>
      </c>
      <c r="D398" s="196" t="str">
        <f>VLOOKUP(VLOOKUP(VLOOKUP($B398,b!$B$7:$C$2161,2,0),'c'!$B$7:$E$83,4,0),d!$B$7:$C$14,2,0)</f>
        <v>Seafood</v>
      </c>
    </row>
    <row r="399" spans="1:4">
      <c r="A399"/>
      <c r="B399" s="197">
        <v>10639</v>
      </c>
      <c r="C399" s="196" t="str">
        <f>VLOOKUP(VLOOKUP($B399,b!$B$7:$C$2161,2,0),'c'!$B$7:$E$83,2,0)</f>
        <v>Carnarvon Tigers</v>
      </c>
      <c r="D399" s="196" t="str">
        <f>VLOOKUP(VLOOKUP(VLOOKUP($B399,b!$B$7:$C$2161,2,0),'c'!$B$7:$E$83,4,0),d!$B$7:$C$14,2,0)</f>
        <v>Seafood</v>
      </c>
    </row>
    <row r="400" spans="1:4">
      <c r="A400"/>
      <c r="B400" s="195">
        <v>10640</v>
      </c>
      <c r="C400" s="196" t="str">
        <f>VLOOKUP(VLOOKUP($B400,b!$B$7:$C$2161,2,0),'c'!$B$7:$E$83,2,0)</f>
        <v>Gudbrandsdalsost</v>
      </c>
      <c r="D400" s="196" t="str">
        <f>VLOOKUP(VLOOKUP(VLOOKUP($B400,b!$B$7:$C$2161,2,0),'c'!$B$7:$E$83,4,0),d!$B$7:$C$14,2,0)</f>
        <v>Dairy Products</v>
      </c>
    </row>
    <row r="401" spans="1:4">
      <c r="A401"/>
      <c r="B401" s="197">
        <v>10641</v>
      </c>
      <c r="C401" s="196" t="str">
        <f>VLOOKUP(VLOOKUP($B401,b!$B$7:$C$2161,2,0),'c'!$B$7:$E$83,2,0)</f>
        <v>Chang</v>
      </c>
      <c r="D401" s="196" t="str">
        <f>VLOOKUP(VLOOKUP(VLOOKUP($B401,b!$B$7:$C$2161,2,0),'c'!$B$7:$E$83,4,0),d!$B$7:$C$14,2,0)</f>
        <v>Beverages</v>
      </c>
    </row>
    <row r="402" spans="1:4">
      <c r="A402"/>
      <c r="B402" s="195">
        <v>10642</v>
      </c>
      <c r="C402" s="196" t="str">
        <f>VLOOKUP(VLOOKUP($B402,b!$B$7:$C$2161,2,0),'c'!$B$7:$E$83,2,0)</f>
        <v>Sir Rodney's Scones</v>
      </c>
      <c r="D402" s="196" t="str">
        <f>VLOOKUP(VLOOKUP(VLOOKUP($B402,b!$B$7:$C$2161,2,0),'c'!$B$7:$E$83,4,0),d!$B$7:$C$14,2,0)</f>
        <v>Confections</v>
      </c>
    </row>
    <row r="403" spans="1:4">
      <c r="A403"/>
      <c r="B403" s="197">
        <v>10643</v>
      </c>
      <c r="C403" s="196" t="str">
        <f>VLOOKUP(VLOOKUP($B403,b!$B$7:$C$2161,2,0),'c'!$B$7:$E$83,2,0)</f>
        <v>Rössle Sauerkraut</v>
      </c>
      <c r="D403" s="196" t="str">
        <f>VLOOKUP(VLOOKUP(VLOOKUP($B403,b!$B$7:$C$2161,2,0),'c'!$B$7:$E$83,4,0),d!$B$7:$C$14,2,0)</f>
        <v>Produce</v>
      </c>
    </row>
    <row r="404" spans="1:4">
      <c r="A404"/>
      <c r="B404" s="195">
        <v>10644</v>
      </c>
      <c r="C404" s="196" t="str">
        <f>VLOOKUP(VLOOKUP($B404,b!$B$7:$C$2161,2,0),'c'!$B$7:$E$83,2,0)</f>
        <v>Carnarvon Tigers</v>
      </c>
      <c r="D404" s="196" t="str">
        <f>VLOOKUP(VLOOKUP(VLOOKUP($B404,b!$B$7:$C$2161,2,0),'c'!$B$7:$E$83,4,0),d!$B$7:$C$14,2,0)</f>
        <v>Seafood</v>
      </c>
    </row>
    <row r="405" spans="1:4">
      <c r="A405"/>
      <c r="B405" s="197">
        <v>10645</v>
      </c>
      <c r="C405" s="196" t="str">
        <f>VLOOKUP(VLOOKUP($B405,b!$B$7:$C$2161,2,0),'c'!$B$7:$E$83,2,0)</f>
        <v>Carnarvon Tigers</v>
      </c>
      <c r="D405" s="196" t="str">
        <f>VLOOKUP(VLOOKUP(VLOOKUP($B405,b!$B$7:$C$2161,2,0),'c'!$B$7:$E$83,4,0),d!$B$7:$C$14,2,0)</f>
        <v>Seafood</v>
      </c>
    </row>
    <row r="406" spans="1:4">
      <c r="A406"/>
      <c r="B406" s="195">
        <v>10646</v>
      </c>
      <c r="C406" s="196" t="str">
        <f>VLOOKUP(VLOOKUP($B406,b!$B$7:$C$2161,2,0),'c'!$B$7:$E$83,2,0)</f>
        <v>Chai</v>
      </c>
      <c r="D406" s="196" t="str">
        <f>VLOOKUP(VLOOKUP(VLOOKUP($B406,b!$B$7:$C$2161,2,0),'c'!$B$7:$E$83,4,0),d!$B$7:$C$14,2,0)</f>
        <v>Beverages</v>
      </c>
    </row>
    <row r="407" spans="1:4">
      <c r="A407"/>
      <c r="B407" s="197">
        <v>10647</v>
      </c>
      <c r="C407" s="196" t="str">
        <f>VLOOKUP(VLOOKUP($B407,b!$B$7:$C$2161,2,0),'c'!$B$7:$E$83,2,0)</f>
        <v>Teatime Chocolate Biscuits</v>
      </c>
      <c r="D407" s="196" t="str">
        <f>VLOOKUP(VLOOKUP(VLOOKUP($B407,b!$B$7:$C$2161,2,0),'c'!$B$7:$E$83,4,0),d!$B$7:$C$14,2,0)</f>
        <v>Confections</v>
      </c>
    </row>
    <row r="408" spans="1:4">
      <c r="A408"/>
      <c r="B408" s="195">
        <v>10648</v>
      </c>
      <c r="C408" s="196" t="str">
        <f>VLOOKUP(VLOOKUP($B408,b!$B$7:$C$2161,2,0),'c'!$B$7:$E$83,2,0)</f>
        <v>Gustaf's Knäckebröd</v>
      </c>
      <c r="D408" s="196" t="str">
        <f>VLOOKUP(VLOOKUP(VLOOKUP($B408,b!$B$7:$C$2161,2,0),'c'!$B$7:$E$83,4,0),d!$B$7:$C$14,2,0)</f>
        <v>Grains/Cereals</v>
      </c>
    </row>
    <row r="409" spans="1:4">
      <c r="A409"/>
      <c r="B409" s="197">
        <v>10649</v>
      </c>
      <c r="C409" s="196" t="str">
        <f>VLOOKUP(VLOOKUP($B409,b!$B$7:$C$2161,2,0),'c'!$B$7:$E$83,2,0)</f>
        <v>Rössle Sauerkraut</v>
      </c>
      <c r="D409" s="196" t="str">
        <f>VLOOKUP(VLOOKUP(VLOOKUP($B409,b!$B$7:$C$2161,2,0),'c'!$B$7:$E$83,4,0),d!$B$7:$C$14,2,0)</f>
        <v>Produce</v>
      </c>
    </row>
    <row r="410" spans="1:4">
      <c r="A410"/>
      <c r="B410" s="195">
        <v>10650</v>
      </c>
      <c r="C410" s="196" t="str">
        <f>VLOOKUP(VLOOKUP($B410,b!$B$7:$C$2161,2,0),'c'!$B$7:$E$83,2,0)</f>
        <v>Nord-Ost Matjeshering</v>
      </c>
      <c r="D410" s="196" t="str">
        <f>VLOOKUP(VLOOKUP(VLOOKUP($B410,b!$B$7:$C$2161,2,0),'c'!$B$7:$E$83,4,0),d!$B$7:$C$14,2,0)</f>
        <v>Seafood</v>
      </c>
    </row>
    <row r="411" spans="1:4">
      <c r="A411"/>
      <c r="B411" s="197">
        <v>10651</v>
      </c>
      <c r="C411" s="196" t="str">
        <f>VLOOKUP(VLOOKUP($B411,b!$B$7:$C$2161,2,0),'c'!$B$7:$E$83,2,0)</f>
        <v>Teatime Chocolate Biscuits</v>
      </c>
      <c r="D411" s="196" t="str">
        <f>VLOOKUP(VLOOKUP(VLOOKUP($B411,b!$B$7:$C$2161,2,0),'c'!$B$7:$E$83,4,0),d!$B$7:$C$14,2,0)</f>
        <v>Confections</v>
      </c>
    </row>
    <row r="412" spans="1:4">
      <c r="A412"/>
      <c r="B412" s="195">
        <v>10652</v>
      </c>
      <c r="C412" s="196" t="str">
        <f>VLOOKUP(VLOOKUP($B412,b!$B$7:$C$2161,2,0),'c'!$B$7:$E$83,2,0)</f>
        <v>Nord-Ost Matjeshering</v>
      </c>
      <c r="D412" s="196" t="str">
        <f>VLOOKUP(VLOOKUP(VLOOKUP($B412,b!$B$7:$C$2161,2,0),'c'!$B$7:$E$83,4,0),d!$B$7:$C$14,2,0)</f>
        <v>Seafood</v>
      </c>
    </row>
    <row r="413" spans="1:4">
      <c r="A413"/>
      <c r="B413" s="197">
        <v>10653</v>
      </c>
      <c r="C413" s="196" t="str">
        <f>VLOOKUP(VLOOKUP($B413,b!$B$7:$C$2161,2,0),'c'!$B$7:$E$83,2,0)</f>
        <v>Pavlova</v>
      </c>
      <c r="D413" s="196" t="str">
        <f>VLOOKUP(VLOOKUP(VLOOKUP($B413,b!$B$7:$C$2161,2,0),'c'!$B$7:$E$83,4,0),d!$B$7:$C$14,2,0)</f>
        <v>Confections</v>
      </c>
    </row>
    <row r="414" spans="1:4">
      <c r="A414"/>
      <c r="B414" s="195">
        <v>10654</v>
      </c>
      <c r="C414" s="196" t="str">
        <f>VLOOKUP(VLOOKUP($B414,b!$B$7:$C$2161,2,0),'c'!$B$7:$E$83,2,0)</f>
        <v>Chef Anton's Cajun Seasoning</v>
      </c>
      <c r="D414" s="196" t="str">
        <f>VLOOKUP(VLOOKUP(VLOOKUP($B414,b!$B$7:$C$2161,2,0),'c'!$B$7:$E$83,4,0),d!$B$7:$C$14,2,0)</f>
        <v>Condiments</v>
      </c>
    </row>
    <row r="415" spans="1:4">
      <c r="A415"/>
      <c r="B415" s="197">
        <v>10655</v>
      </c>
      <c r="C415" s="196" t="str">
        <f>VLOOKUP(VLOOKUP($B415,b!$B$7:$C$2161,2,0),'c'!$B$7:$E$83,2,0)</f>
        <v>Jack's New England Clam Chowder</v>
      </c>
      <c r="D415" s="196" t="str">
        <f>VLOOKUP(VLOOKUP(VLOOKUP($B415,b!$B$7:$C$2161,2,0),'c'!$B$7:$E$83,4,0),d!$B$7:$C$14,2,0)</f>
        <v>Seafood</v>
      </c>
    </row>
    <row r="416" spans="1:4">
      <c r="A416"/>
      <c r="B416" s="195">
        <v>10656</v>
      </c>
      <c r="C416" s="196" t="str">
        <f>VLOOKUP(VLOOKUP($B416,b!$B$7:$C$2161,2,0),'c'!$B$7:$E$83,2,0)</f>
        <v>Tofu</v>
      </c>
      <c r="D416" s="196" t="str">
        <f>VLOOKUP(VLOOKUP(VLOOKUP($B416,b!$B$7:$C$2161,2,0),'c'!$B$7:$E$83,4,0),d!$B$7:$C$14,2,0)</f>
        <v>Produce</v>
      </c>
    </row>
    <row r="417" spans="1:4">
      <c r="A417"/>
      <c r="B417" s="197">
        <v>10657</v>
      </c>
      <c r="C417" s="196" t="str">
        <f>VLOOKUP(VLOOKUP($B417,b!$B$7:$C$2161,2,0),'c'!$B$7:$E$83,2,0)</f>
        <v>Genen Shouyu</v>
      </c>
      <c r="D417" s="196" t="str">
        <f>VLOOKUP(VLOOKUP(VLOOKUP($B417,b!$B$7:$C$2161,2,0),'c'!$B$7:$E$83,4,0),d!$B$7:$C$14,2,0)</f>
        <v>Condiments</v>
      </c>
    </row>
    <row r="418" spans="1:4">
      <c r="A418"/>
      <c r="B418" s="195">
        <v>10658</v>
      </c>
      <c r="C418" s="196" t="str">
        <f>VLOOKUP(VLOOKUP($B418,b!$B$7:$C$2161,2,0),'c'!$B$7:$E$83,2,0)</f>
        <v>Sir Rodney's Scones</v>
      </c>
      <c r="D418" s="196" t="str">
        <f>VLOOKUP(VLOOKUP(VLOOKUP($B418,b!$B$7:$C$2161,2,0),'c'!$B$7:$E$83,4,0),d!$B$7:$C$14,2,0)</f>
        <v>Confections</v>
      </c>
    </row>
    <row r="419" spans="1:4">
      <c r="A419"/>
      <c r="B419" s="197">
        <v>10659</v>
      </c>
      <c r="C419" s="196" t="str">
        <f>VLOOKUP(VLOOKUP($B419,b!$B$7:$C$2161,2,0),'c'!$B$7:$E$83,2,0)</f>
        <v>Gorgonzola Telino</v>
      </c>
      <c r="D419" s="196" t="str">
        <f>VLOOKUP(VLOOKUP(VLOOKUP($B419,b!$B$7:$C$2161,2,0),'c'!$B$7:$E$83,4,0),d!$B$7:$C$14,2,0)</f>
        <v>Dairy Products</v>
      </c>
    </row>
    <row r="420" spans="1:4">
      <c r="A420"/>
      <c r="B420" s="195">
        <v>10660</v>
      </c>
      <c r="C420" s="196" t="str">
        <f>VLOOKUP(VLOOKUP($B420,b!$B$7:$C$2161,2,0),'c'!$B$7:$E$83,2,0)</f>
        <v>Sir Rodney's Marmalade</v>
      </c>
      <c r="D420" s="196" t="str">
        <f>VLOOKUP(VLOOKUP(VLOOKUP($B420,b!$B$7:$C$2161,2,0),'c'!$B$7:$E$83,4,0),d!$B$7:$C$14,2,0)</f>
        <v>Confections</v>
      </c>
    </row>
    <row r="421" spans="1:4">
      <c r="A421"/>
      <c r="B421" s="197">
        <v>10661</v>
      </c>
      <c r="C421" s="196" t="str">
        <f>VLOOKUP(VLOOKUP($B421,b!$B$7:$C$2161,2,0),'c'!$B$7:$E$83,2,0)</f>
        <v>Chartreuse verte</v>
      </c>
      <c r="D421" s="196" t="str">
        <f>VLOOKUP(VLOOKUP(VLOOKUP($B421,b!$B$7:$C$2161,2,0),'c'!$B$7:$E$83,4,0),d!$B$7:$C$14,2,0)</f>
        <v>Beverages</v>
      </c>
    </row>
    <row r="422" spans="1:4">
      <c r="A422"/>
      <c r="B422" s="195">
        <v>10662</v>
      </c>
      <c r="C422" s="196" t="str">
        <f>VLOOKUP(VLOOKUP($B422,b!$B$7:$C$2161,2,0),'c'!$B$7:$E$83,2,0)</f>
        <v>Scottish Longbreads</v>
      </c>
      <c r="D422" s="196" t="str">
        <f>VLOOKUP(VLOOKUP(VLOOKUP($B422,b!$B$7:$C$2161,2,0),'c'!$B$7:$E$83,4,0),d!$B$7:$C$14,2,0)</f>
        <v>Confections</v>
      </c>
    </row>
    <row r="423" spans="1:4">
      <c r="A423"/>
      <c r="B423" s="197">
        <v>10663</v>
      </c>
      <c r="C423" s="196" t="str">
        <f>VLOOKUP(VLOOKUP($B423,b!$B$7:$C$2161,2,0),'c'!$B$7:$E$83,2,0)</f>
        <v>Boston Crab Meat</v>
      </c>
      <c r="D423" s="196" t="str">
        <f>VLOOKUP(VLOOKUP(VLOOKUP($B423,b!$B$7:$C$2161,2,0),'c'!$B$7:$E$83,4,0),d!$B$7:$C$14,2,0)</f>
        <v>Seafood</v>
      </c>
    </row>
    <row r="424" spans="1:4">
      <c r="A424"/>
      <c r="B424" s="195">
        <v>10664</v>
      </c>
      <c r="C424" s="196" t="str">
        <f>VLOOKUP(VLOOKUP($B424,b!$B$7:$C$2161,2,0),'c'!$B$7:$E$83,2,0)</f>
        <v>Ikura</v>
      </c>
      <c r="D424" s="196" t="str">
        <f>VLOOKUP(VLOOKUP(VLOOKUP($B424,b!$B$7:$C$2161,2,0),'c'!$B$7:$E$83,4,0),d!$B$7:$C$14,2,0)</f>
        <v>Seafood</v>
      </c>
    </row>
    <row r="425" spans="1:4">
      <c r="A425"/>
      <c r="B425" s="197">
        <v>10665</v>
      </c>
      <c r="C425" s="196" t="str">
        <f>VLOOKUP(VLOOKUP($B425,b!$B$7:$C$2161,2,0),'c'!$B$7:$E$83,2,0)</f>
        <v>Manjimup Dried Apples</v>
      </c>
      <c r="D425" s="196" t="str">
        <f>VLOOKUP(VLOOKUP(VLOOKUP($B425,b!$B$7:$C$2161,2,0),'c'!$B$7:$E$83,4,0),d!$B$7:$C$14,2,0)</f>
        <v>Produce</v>
      </c>
    </row>
    <row r="426" spans="1:4">
      <c r="A426"/>
      <c r="B426" s="195">
        <v>10666</v>
      </c>
      <c r="C426" s="196" t="str">
        <f>VLOOKUP(VLOOKUP($B426,b!$B$7:$C$2161,2,0),'c'!$B$7:$E$83,2,0)</f>
        <v>Thüringer Rostbratwurst</v>
      </c>
      <c r="D426" s="196" t="str">
        <f>VLOOKUP(VLOOKUP(VLOOKUP($B426,b!$B$7:$C$2161,2,0),'c'!$B$7:$E$83,4,0),d!$B$7:$C$14,2,0)</f>
        <v>Meat/Poultry</v>
      </c>
    </row>
    <row r="427" spans="1:4">
      <c r="A427"/>
      <c r="B427" s="197">
        <v>10667</v>
      </c>
      <c r="C427" s="196" t="str">
        <f>VLOOKUP(VLOOKUP($B427,b!$B$7:$C$2161,2,0),'c'!$B$7:$E$83,2,0)</f>
        <v>Gudbrandsdalsost</v>
      </c>
      <c r="D427" s="196" t="str">
        <f>VLOOKUP(VLOOKUP(VLOOKUP($B427,b!$B$7:$C$2161,2,0),'c'!$B$7:$E$83,4,0),d!$B$7:$C$14,2,0)</f>
        <v>Dairy Products</v>
      </c>
    </row>
    <row r="428" spans="1:4">
      <c r="A428"/>
      <c r="B428" s="195">
        <v>10668</v>
      </c>
      <c r="C428" s="196" t="str">
        <f>VLOOKUP(VLOOKUP($B428,b!$B$7:$C$2161,2,0),'c'!$B$7:$E$83,2,0)</f>
        <v>Gorgonzola Telino</v>
      </c>
      <c r="D428" s="196" t="str">
        <f>VLOOKUP(VLOOKUP(VLOOKUP($B428,b!$B$7:$C$2161,2,0),'c'!$B$7:$E$83,4,0),d!$B$7:$C$14,2,0)</f>
        <v>Dairy Products</v>
      </c>
    </row>
    <row r="429" spans="1:4">
      <c r="A429"/>
      <c r="B429" s="197">
        <v>10669</v>
      </c>
      <c r="C429" s="196" t="str">
        <f>VLOOKUP(VLOOKUP($B429,b!$B$7:$C$2161,2,0),'c'!$B$7:$E$83,2,0)</f>
        <v>Inlagd Sill</v>
      </c>
      <c r="D429" s="196" t="str">
        <f>VLOOKUP(VLOOKUP(VLOOKUP($B429,b!$B$7:$C$2161,2,0),'c'!$B$7:$E$83,4,0),d!$B$7:$C$14,2,0)</f>
        <v>Seafood</v>
      </c>
    </row>
    <row r="430" spans="1:4">
      <c r="A430"/>
      <c r="B430" s="195">
        <v>10670</v>
      </c>
      <c r="C430" s="196" t="str">
        <f>VLOOKUP(VLOOKUP($B430,b!$B$7:$C$2161,2,0),'c'!$B$7:$E$83,2,0)</f>
        <v>Tunnbröd</v>
      </c>
      <c r="D430" s="196" t="str">
        <f>VLOOKUP(VLOOKUP(VLOOKUP($B430,b!$B$7:$C$2161,2,0),'c'!$B$7:$E$83,4,0),d!$B$7:$C$14,2,0)</f>
        <v>Grains/Cereals</v>
      </c>
    </row>
    <row r="431" spans="1:4">
      <c r="A431"/>
      <c r="B431" s="197">
        <v>10671</v>
      </c>
      <c r="C431" s="196" t="str">
        <f>VLOOKUP(VLOOKUP($B431,b!$B$7:$C$2161,2,0),'c'!$B$7:$E$83,2,0)</f>
        <v>Pavlova</v>
      </c>
      <c r="D431" s="196" t="str">
        <f>VLOOKUP(VLOOKUP(VLOOKUP($B431,b!$B$7:$C$2161,2,0),'c'!$B$7:$E$83,4,0),d!$B$7:$C$14,2,0)</f>
        <v>Confections</v>
      </c>
    </row>
    <row r="432" spans="1:4">
      <c r="A432"/>
      <c r="B432" s="195">
        <v>10672</v>
      </c>
      <c r="C432" s="196" t="str">
        <f>VLOOKUP(VLOOKUP($B432,b!$B$7:$C$2161,2,0),'c'!$B$7:$E$83,2,0)</f>
        <v>Côte de Blaye</v>
      </c>
      <c r="D432" s="196" t="str">
        <f>VLOOKUP(VLOOKUP(VLOOKUP($B432,b!$B$7:$C$2161,2,0),'c'!$B$7:$E$83,4,0),d!$B$7:$C$14,2,0)</f>
        <v>Beverages</v>
      </c>
    </row>
    <row r="433" spans="1:4">
      <c r="A433"/>
      <c r="B433" s="197">
        <v>10673</v>
      </c>
      <c r="C433" s="196" t="str">
        <f>VLOOKUP(VLOOKUP($B433,b!$B$7:$C$2161,2,0),'c'!$B$7:$E$83,2,0)</f>
        <v>Pavlova</v>
      </c>
      <c r="D433" s="196" t="str">
        <f>VLOOKUP(VLOOKUP(VLOOKUP($B433,b!$B$7:$C$2161,2,0),'c'!$B$7:$E$83,4,0),d!$B$7:$C$14,2,0)</f>
        <v>Confections</v>
      </c>
    </row>
    <row r="434" spans="1:4">
      <c r="A434"/>
      <c r="B434" s="195">
        <v>10674</v>
      </c>
      <c r="C434" s="196" t="str">
        <f>VLOOKUP(VLOOKUP($B434,b!$B$7:$C$2161,2,0),'c'!$B$7:$E$83,2,0)</f>
        <v>Tunnbröd</v>
      </c>
      <c r="D434" s="196" t="str">
        <f>VLOOKUP(VLOOKUP(VLOOKUP($B434,b!$B$7:$C$2161,2,0),'c'!$B$7:$E$83,4,0),d!$B$7:$C$14,2,0)</f>
        <v>Grains/Cereals</v>
      </c>
    </row>
    <row r="435" spans="1:4">
      <c r="A435"/>
      <c r="B435" s="197">
        <v>10675</v>
      </c>
      <c r="C435" s="196" t="str">
        <f>VLOOKUP(VLOOKUP($B435,b!$B$7:$C$2161,2,0),'c'!$B$7:$E$83,2,0)</f>
        <v>Tofu</v>
      </c>
      <c r="D435" s="196" t="str">
        <f>VLOOKUP(VLOOKUP(VLOOKUP($B435,b!$B$7:$C$2161,2,0),'c'!$B$7:$E$83,4,0),d!$B$7:$C$14,2,0)</f>
        <v>Produce</v>
      </c>
    </row>
    <row r="436" spans="1:4">
      <c r="A436"/>
      <c r="B436" s="195">
        <v>10676</v>
      </c>
      <c r="C436" s="196" t="str">
        <f>VLOOKUP(VLOOKUP($B436,b!$B$7:$C$2161,2,0),'c'!$B$7:$E$83,2,0)</f>
        <v>Ikura</v>
      </c>
      <c r="D436" s="196" t="str">
        <f>VLOOKUP(VLOOKUP(VLOOKUP($B436,b!$B$7:$C$2161,2,0),'c'!$B$7:$E$83,4,0),d!$B$7:$C$14,2,0)</f>
        <v>Seafood</v>
      </c>
    </row>
    <row r="437" spans="1:4">
      <c r="A437"/>
      <c r="B437" s="197">
        <v>10677</v>
      </c>
      <c r="C437" s="196" t="str">
        <f>VLOOKUP(VLOOKUP($B437,b!$B$7:$C$2161,2,0),'c'!$B$7:$E$83,2,0)</f>
        <v>Gumbär Gummibärchen</v>
      </c>
      <c r="D437" s="196" t="str">
        <f>VLOOKUP(VLOOKUP(VLOOKUP($B437,b!$B$7:$C$2161,2,0),'c'!$B$7:$E$83,4,0),d!$B$7:$C$14,2,0)</f>
        <v>Confections</v>
      </c>
    </row>
    <row r="438" spans="1:4">
      <c r="A438"/>
      <c r="B438" s="195">
        <v>10678</v>
      </c>
      <c r="C438" s="196" t="str">
        <f>VLOOKUP(VLOOKUP($B438,b!$B$7:$C$2161,2,0),'c'!$B$7:$E$83,2,0)</f>
        <v>Queso Manchego La Pastora</v>
      </c>
      <c r="D438" s="196" t="str">
        <f>VLOOKUP(VLOOKUP(VLOOKUP($B438,b!$B$7:$C$2161,2,0),'c'!$B$7:$E$83,4,0),d!$B$7:$C$14,2,0)</f>
        <v>Dairy Products</v>
      </c>
    </row>
    <row r="439" spans="1:4">
      <c r="A439"/>
      <c r="B439" s="197">
        <v>10679</v>
      </c>
      <c r="C439" s="196" t="str">
        <f>VLOOKUP(VLOOKUP($B439,b!$B$7:$C$2161,2,0),'c'!$B$7:$E$83,2,0)</f>
        <v>Raclette Courdavault</v>
      </c>
      <c r="D439" s="196" t="str">
        <f>VLOOKUP(VLOOKUP(VLOOKUP($B439,b!$B$7:$C$2161,2,0),'c'!$B$7:$E$83,4,0),d!$B$7:$C$14,2,0)</f>
        <v>Dairy Products</v>
      </c>
    </row>
    <row r="440" spans="1:4">
      <c r="A440"/>
      <c r="B440" s="195">
        <v>10680</v>
      </c>
      <c r="C440" s="196" t="str">
        <f>VLOOKUP(VLOOKUP($B440,b!$B$7:$C$2161,2,0),'c'!$B$7:$E$83,2,0)</f>
        <v>Pavlova</v>
      </c>
      <c r="D440" s="196" t="str">
        <f>VLOOKUP(VLOOKUP(VLOOKUP($B440,b!$B$7:$C$2161,2,0),'c'!$B$7:$E$83,4,0),d!$B$7:$C$14,2,0)</f>
        <v>Confections</v>
      </c>
    </row>
    <row r="441" spans="1:4">
      <c r="A441"/>
      <c r="B441" s="197">
        <v>10681</v>
      </c>
      <c r="C441" s="196" t="str">
        <f>VLOOKUP(VLOOKUP($B441,b!$B$7:$C$2161,2,0),'c'!$B$7:$E$83,2,0)</f>
        <v>Teatime Chocolate Biscuits</v>
      </c>
      <c r="D441" s="196" t="str">
        <f>VLOOKUP(VLOOKUP(VLOOKUP($B441,b!$B$7:$C$2161,2,0),'c'!$B$7:$E$83,4,0),d!$B$7:$C$14,2,0)</f>
        <v>Confections</v>
      </c>
    </row>
    <row r="442" spans="1:4">
      <c r="A442"/>
      <c r="B442" s="195">
        <v>10682</v>
      </c>
      <c r="C442" s="196" t="str">
        <f>VLOOKUP(VLOOKUP($B442,b!$B$7:$C$2161,2,0),'c'!$B$7:$E$83,2,0)</f>
        <v>Geitost</v>
      </c>
      <c r="D442" s="196" t="str">
        <f>VLOOKUP(VLOOKUP(VLOOKUP($B442,b!$B$7:$C$2161,2,0),'c'!$B$7:$E$83,4,0),d!$B$7:$C$14,2,0)</f>
        <v>Dairy Products</v>
      </c>
    </row>
    <row r="443" spans="1:4">
      <c r="A443"/>
      <c r="B443" s="197">
        <v>10683</v>
      </c>
      <c r="C443" s="196" t="str">
        <f>VLOOKUP(VLOOKUP($B443,b!$B$7:$C$2161,2,0),'c'!$B$7:$E$83,2,0)</f>
        <v>Filo Mix</v>
      </c>
      <c r="D443" s="196" t="str">
        <f>VLOOKUP(VLOOKUP(VLOOKUP($B443,b!$B$7:$C$2161,2,0),'c'!$B$7:$E$83,4,0),d!$B$7:$C$14,2,0)</f>
        <v>Grains/Cereals</v>
      </c>
    </row>
    <row r="444" spans="1:4">
      <c r="A444"/>
      <c r="B444" s="195">
        <v>10684</v>
      </c>
      <c r="C444" s="196" t="str">
        <f>VLOOKUP(VLOOKUP($B444,b!$B$7:$C$2161,2,0),'c'!$B$7:$E$83,2,0)</f>
        <v>Boston Crab Meat</v>
      </c>
      <c r="D444" s="196" t="str">
        <f>VLOOKUP(VLOOKUP(VLOOKUP($B444,b!$B$7:$C$2161,2,0),'c'!$B$7:$E$83,4,0),d!$B$7:$C$14,2,0)</f>
        <v>Seafood</v>
      </c>
    </row>
    <row r="445" spans="1:4">
      <c r="A445"/>
      <c r="B445" s="197">
        <v>10685</v>
      </c>
      <c r="C445" s="196" t="str">
        <f>VLOOKUP(VLOOKUP($B445,b!$B$7:$C$2161,2,0),'c'!$B$7:$E$83,2,0)</f>
        <v>Ikura</v>
      </c>
      <c r="D445" s="196" t="str">
        <f>VLOOKUP(VLOOKUP(VLOOKUP($B445,b!$B$7:$C$2161,2,0),'c'!$B$7:$E$83,4,0),d!$B$7:$C$14,2,0)</f>
        <v>Seafood</v>
      </c>
    </row>
    <row r="446" spans="1:4">
      <c r="A446"/>
      <c r="B446" s="195">
        <v>10686</v>
      </c>
      <c r="C446" s="196" t="str">
        <f>VLOOKUP(VLOOKUP($B446,b!$B$7:$C$2161,2,0),'c'!$B$7:$E$83,2,0)</f>
        <v>Alice Mutton</v>
      </c>
      <c r="D446" s="196" t="str">
        <f>VLOOKUP(VLOOKUP(VLOOKUP($B446,b!$B$7:$C$2161,2,0),'c'!$B$7:$E$83,4,0),d!$B$7:$C$14,2,0)</f>
        <v>Meat/Poultry</v>
      </c>
    </row>
    <row r="447" spans="1:4">
      <c r="A447"/>
      <c r="B447" s="197">
        <v>10687</v>
      </c>
      <c r="C447" s="196" t="str">
        <f>VLOOKUP(VLOOKUP($B447,b!$B$7:$C$2161,2,0),'c'!$B$7:$E$83,2,0)</f>
        <v>Mishi Kobe Niku</v>
      </c>
      <c r="D447" s="196" t="str">
        <f>VLOOKUP(VLOOKUP(VLOOKUP($B447,b!$B$7:$C$2161,2,0),'c'!$B$7:$E$83,4,0),d!$B$7:$C$14,2,0)</f>
        <v>Meat/Poultry</v>
      </c>
    </row>
    <row r="448" spans="1:4">
      <c r="A448"/>
      <c r="B448" s="195">
        <v>10688</v>
      </c>
      <c r="C448" s="196" t="str">
        <f>VLOOKUP(VLOOKUP($B448,b!$B$7:$C$2161,2,0),'c'!$B$7:$E$83,2,0)</f>
        <v>Ikura</v>
      </c>
      <c r="D448" s="196" t="str">
        <f>VLOOKUP(VLOOKUP(VLOOKUP($B448,b!$B$7:$C$2161,2,0),'c'!$B$7:$E$83,4,0),d!$B$7:$C$14,2,0)</f>
        <v>Seafood</v>
      </c>
    </row>
    <row r="449" spans="1:4">
      <c r="A449"/>
      <c r="B449" s="197">
        <v>10689</v>
      </c>
      <c r="C449" s="196" t="str">
        <f>VLOOKUP(VLOOKUP($B449,b!$B$7:$C$2161,2,0),'c'!$B$7:$E$83,2,0)</f>
        <v>Chai</v>
      </c>
      <c r="D449" s="196" t="str">
        <f>VLOOKUP(VLOOKUP(VLOOKUP($B449,b!$B$7:$C$2161,2,0),'c'!$B$7:$E$83,4,0),d!$B$7:$C$14,2,0)</f>
        <v>Beverages</v>
      </c>
    </row>
    <row r="450" spans="1:4">
      <c r="A450"/>
      <c r="B450" s="195">
        <v>10690</v>
      </c>
      <c r="C450" s="196" t="str">
        <f>VLOOKUP(VLOOKUP($B450,b!$B$7:$C$2161,2,0),'c'!$B$7:$E$83,2,0)</f>
        <v>Gnocchi di nonna Alice</v>
      </c>
      <c r="D450" s="196" t="str">
        <f>VLOOKUP(VLOOKUP(VLOOKUP($B450,b!$B$7:$C$2161,2,0),'c'!$B$7:$E$83,4,0),d!$B$7:$C$14,2,0)</f>
        <v>Grains/Cereals</v>
      </c>
    </row>
    <row r="451" spans="1:4">
      <c r="A451"/>
      <c r="B451" s="197">
        <v>10691</v>
      </c>
      <c r="C451" s="196" t="str">
        <f>VLOOKUP(VLOOKUP($B451,b!$B$7:$C$2161,2,0),'c'!$B$7:$E$83,2,0)</f>
        <v>Chai</v>
      </c>
      <c r="D451" s="196" t="str">
        <f>VLOOKUP(VLOOKUP(VLOOKUP($B451,b!$B$7:$C$2161,2,0),'c'!$B$7:$E$83,4,0),d!$B$7:$C$14,2,0)</f>
        <v>Beverages</v>
      </c>
    </row>
    <row r="452" spans="1:4">
      <c r="A452"/>
      <c r="B452" s="195">
        <v>10692</v>
      </c>
      <c r="C452" s="196" t="str">
        <f>VLOOKUP(VLOOKUP($B452,b!$B$7:$C$2161,2,0),'c'!$B$7:$E$83,2,0)</f>
        <v>Vegie-spread</v>
      </c>
      <c r="D452" s="196" t="str">
        <f>VLOOKUP(VLOOKUP(VLOOKUP($B452,b!$B$7:$C$2161,2,0),'c'!$B$7:$E$83,4,0),d!$B$7:$C$14,2,0)</f>
        <v>Condiments</v>
      </c>
    </row>
    <row r="453" spans="1:4">
      <c r="A453"/>
      <c r="B453" s="197">
        <v>10693</v>
      </c>
      <c r="C453" s="196" t="str">
        <f>VLOOKUP(VLOOKUP($B453,b!$B$7:$C$2161,2,0),'c'!$B$7:$E$83,2,0)</f>
        <v>Mishi Kobe Niku</v>
      </c>
      <c r="D453" s="196" t="str">
        <f>VLOOKUP(VLOOKUP(VLOOKUP($B453,b!$B$7:$C$2161,2,0),'c'!$B$7:$E$83,4,0),d!$B$7:$C$14,2,0)</f>
        <v>Meat/Poultry</v>
      </c>
    </row>
    <row r="454" spans="1:4">
      <c r="A454"/>
      <c r="B454" s="195">
        <v>10694</v>
      </c>
      <c r="C454" s="196" t="str">
        <f>VLOOKUP(VLOOKUP($B454,b!$B$7:$C$2161,2,0),'c'!$B$7:$E$83,2,0)</f>
        <v>Uncle Bob's Organic Dried Pears</v>
      </c>
      <c r="D454" s="196" t="str">
        <f>VLOOKUP(VLOOKUP(VLOOKUP($B454,b!$B$7:$C$2161,2,0),'c'!$B$7:$E$83,4,0),d!$B$7:$C$14,2,0)</f>
        <v>Produce</v>
      </c>
    </row>
    <row r="455" spans="1:4">
      <c r="A455"/>
      <c r="B455" s="197">
        <v>10695</v>
      </c>
      <c r="C455" s="196" t="str">
        <f>VLOOKUP(VLOOKUP($B455,b!$B$7:$C$2161,2,0),'c'!$B$7:$E$83,2,0)</f>
        <v>Northwoods Cranberry Sauce</v>
      </c>
      <c r="D455" s="196" t="str">
        <f>VLOOKUP(VLOOKUP(VLOOKUP($B455,b!$B$7:$C$2161,2,0),'c'!$B$7:$E$83,4,0),d!$B$7:$C$14,2,0)</f>
        <v>Condiments</v>
      </c>
    </row>
    <row r="456" spans="1:4">
      <c r="A456"/>
      <c r="B456" s="195">
        <v>10696</v>
      </c>
      <c r="C456" s="196" t="str">
        <f>VLOOKUP(VLOOKUP($B456,b!$B$7:$C$2161,2,0),'c'!$B$7:$E$83,2,0)</f>
        <v>Alice Mutton</v>
      </c>
      <c r="D456" s="196" t="str">
        <f>VLOOKUP(VLOOKUP(VLOOKUP($B456,b!$B$7:$C$2161,2,0),'c'!$B$7:$E$83,4,0),d!$B$7:$C$14,2,0)</f>
        <v>Meat/Poultry</v>
      </c>
    </row>
    <row r="457" spans="1:4">
      <c r="A457"/>
      <c r="B457" s="197">
        <v>10697</v>
      </c>
      <c r="C457" s="196" t="str">
        <f>VLOOKUP(VLOOKUP($B457,b!$B$7:$C$2161,2,0),'c'!$B$7:$E$83,2,0)</f>
        <v>Teatime Chocolate Biscuits</v>
      </c>
      <c r="D457" s="196" t="str">
        <f>VLOOKUP(VLOOKUP(VLOOKUP($B457,b!$B$7:$C$2161,2,0),'c'!$B$7:$E$83,4,0),d!$B$7:$C$14,2,0)</f>
        <v>Confections</v>
      </c>
    </row>
    <row r="458" spans="1:4">
      <c r="A458"/>
      <c r="B458" s="195">
        <v>10698</v>
      </c>
      <c r="C458" s="196" t="str">
        <f>VLOOKUP(VLOOKUP($B458,b!$B$7:$C$2161,2,0),'c'!$B$7:$E$83,2,0)</f>
        <v>Queso Cabrales</v>
      </c>
      <c r="D458" s="196" t="str">
        <f>VLOOKUP(VLOOKUP(VLOOKUP($B458,b!$B$7:$C$2161,2,0),'c'!$B$7:$E$83,4,0),d!$B$7:$C$14,2,0)</f>
        <v>Dairy Products</v>
      </c>
    </row>
    <row r="459" spans="1:4">
      <c r="A459"/>
      <c r="B459" s="197">
        <v>10699</v>
      </c>
      <c r="C459" s="196" t="str">
        <f>VLOOKUP(VLOOKUP($B459,b!$B$7:$C$2161,2,0),'c'!$B$7:$E$83,2,0)</f>
        <v>Zaanse koeken</v>
      </c>
      <c r="D459" s="196" t="str">
        <f>VLOOKUP(VLOOKUP(VLOOKUP($B459,b!$B$7:$C$2161,2,0),'c'!$B$7:$E$83,4,0),d!$B$7:$C$14,2,0)</f>
        <v>Confections</v>
      </c>
    </row>
    <row r="460" spans="1:4">
      <c r="A460"/>
      <c r="B460" s="195">
        <v>10700</v>
      </c>
      <c r="C460" s="196" t="str">
        <f>VLOOKUP(VLOOKUP($B460,b!$B$7:$C$2161,2,0),'c'!$B$7:$E$83,2,0)</f>
        <v>Chai</v>
      </c>
      <c r="D460" s="196" t="str">
        <f>VLOOKUP(VLOOKUP(VLOOKUP($B460,b!$B$7:$C$2161,2,0),'c'!$B$7:$E$83,4,0),d!$B$7:$C$14,2,0)</f>
        <v>Beverages</v>
      </c>
    </row>
    <row r="461" spans="1:4">
      <c r="A461"/>
      <c r="B461" s="197">
        <v>10701</v>
      </c>
      <c r="C461" s="196" t="str">
        <f>VLOOKUP(VLOOKUP($B461,b!$B$7:$C$2161,2,0),'c'!$B$7:$E$83,2,0)</f>
        <v>Raclette Courdavault</v>
      </c>
      <c r="D461" s="196" t="str">
        <f>VLOOKUP(VLOOKUP(VLOOKUP($B461,b!$B$7:$C$2161,2,0),'c'!$B$7:$E$83,4,0),d!$B$7:$C$14,2,0)</f>
        <v>Dairy Products</v>
      </c>
    </row>
    <row r="462" spans="1:4">
      <c r="A462"/>
      <c r="B462" s="195">
        <v>10702</v>
      </c>
      <c r="C462" s="196" t="str">
        <f>VLOOKUP(VLOOKUP($B462,b!$B$7:$C$2161,2,0),'c'!$B$7:$E$83,2,0)</f>
        <v>Aniseed Syrup</v>
      </c>
      <c r="D462" s="196" t="str">
        <f>VLOOKUP(VLOOKUP(VLOOKUP($B462,b!$B$7:$C$2161,2,0),'c'!$B$7:$E$83,4,0),d!$B$7:$C$14,2,0)</f>
        <v>Condiments</v>
      </c>
    </row>
    <row r="463" spans="1:4">
      <c r="A463"/>
      <c r="B463" s="197">
        <v>10703</v>
      </c>
      <c r="C463" s="196" t="str">
        <f>VLOOKUP(VLOOKUP($B463,b!$B$7:$C$2161,2,0),'c'!$B$7:$E$83,2,0)</f>
        <v>Chang</v>
      </c>
      <c r="D463" s="196" t="str">
        <f>VLOOKUP(VLOOKUP(VLOOKUP($B463,b!$B$7:$C$2161,2,0),'c'!$B$7:$E$83,4,0),d!$B$7:$C$14,2,0)</f>
        <v>Beverages</v>
      </c>
    </row>
    <row r="464" spans="1:4">
      <c r="A464"/>
      <c r="B464" s="195">
        <v>10704</v>
      </c>
      <c r="C464" s="196" t="str">
        <f>VLOOKUP(VLOOKUP($B464,b!$B$7:$C$2161,2,0),'c'!$B$7:$E$83,2,0)</f>
        <v>Chef Anton's Cajun Seasoning</v>
      </c>
      <c r="D464" s="196" t="str">
        <f>VLOOKUP(VLOOKUP(VLOOKUP($B464,b!$B$7:$C$2161,2,0),'c'!$B$7:$E$83,4,0),d!$B$7:$C$14,2,0)</f>
        <v>Condiments</v>
      </c>
    </row>
    <row r="465" spans="1:4">
      <c r="A465"/>
      <c r="B465" s="197">
        <v>10705</v>
      </c>
      <c r="C465" s="196" t="str">
        <f>VLOOKUP(VLOOKUP($B465,b!$B$7:$C$2161,2,0),'c'!$B$7:$E$83,2,0)</f>
        <v>Gorgonzola Telino</v>
      </c>
      <c r="D465" s="196" t="str">
        <f>VLOOKUP(VLOOKUP(VLOOKUP($B465,b!$B$7:$C$2161,2,0),'c'!$B$7:$E$83,4,0),d!$B$7:$C$14,2,0)</f>
        <v>Dairy Products</v>
      </c>
    </row>
    <row r="466" spans="1:4">
      <c r="A466"/>
      <c r="B466" s="195">
        <v>10706</v>
      </c>
      <c r="C466" s="196" t="str">
        <f>VLOOKUP(VLOOKUP($B466,b!$B$7:$C$2161,2,0),'c'!$B$7:$E$83,2,0)</f>
        <v>Pavlova</v>
      </c>
      <c r="D466" s="196" t="str">
        <f>VLOOKUP(VLOOKUP(VLOOKUP($B466,b!$B$7:$C$2161,2,0),'c'!$B$7:$E$83,4,0),d!$B$7:$C$14,2,0)</f>
        <v>Confections</v>
      </c>
    </row>
    <row r="467" spans="1:4">
      <c r="A467"/>
      <c r="B467" s="197">
        <v>10707</v>
      </c>
      <c r="C467" s="196" t="str">
        <f>VLOOKUP(VLOOKUP($B467,b!$B$7:$C$2161,2,0),'c'!$B$7:$E$83,2,0)</f>
        <v>Pâté chinois</v>
      </c>
      <c r="D467" s="196" t="str">
        <f>VLOOKUP(VLOOKUP(VLOOKUP($B467,b!$B$7:$C$2161,2,0),'c'!$B$7:$E$83,4,0),d!$B$7:$C$14,2,0)</f>
        <v>Meat/Poultry</v>
      </c>
    </row>
    <row r="468" spans="1:4">
      <c r="A468"/>
      <c r="B468" s="195">
        <v>10708</v>
      </c>
      <c r="C468" s="196" t="str">
        <f>VLOOKUP(VLOOKUP($B468,b!$B$7:$C$2161,2,0),'c'!$B$7:$E$83,2,0)</f>
        <v>Chef Anton's Gumbo Mix</v>
      </c>
      <c r="D468" s="196" t="str">
        <f>VLOOKUP(VLOOKUP(VLOOKUP($B468,b!$B$7:$C$2161,2,0),'c'!$B$7:$E$83,4,0),d!$B$7:$C$14,2,0)</f>
        <v>Condiments</v>
      </c>
    </row>
    <row r="469" spans="1:4">
      <c r="A469"/>
      <c r="B469" s="197">
        <v>10709</v>
      </c>
      <c r="C469" s="196" t="str">
        <f>VLOOKUP(VLOOKUP($B469,b!$B$7:$C$2161,2,0),'c'!$B$7:$E$83,2,0)</f>
        <v>Northwoods Cranberry Sauce</v>
      </c>
      <c r="D469" s="196" t="str">
        <f>VLOOKUP(VLOOKUP(VLOOKUP($B469,b!$B$7:$C$2161,2,0),'c'!$B$7:$E$83,4,0),d!$B$7:$C$14,2,0)</f>
        <v>Condiments</v>
      </c>
    </row>
    <row r="470" spans="1:4">
      <c r="A470"/>
      <c r="B470" s="195">
        <v>10710</v>
      </c>
      <c r="C470" s="196" t="str">
        <f>VLOOKUP(VLOOKUP($B470,b!$B$7:$C$2161,2,0),'c'!$B$7:$E$83,2,0)</f>
        <v>Teatime Chocolate Biscuits</v>
      </c>
      <c r="D470" s="196" t="str">
        <f>VLOOKUP(VLOOKUP(VLOOKUP($B470,b!$B$7:$C$2161,2,0),'c'!$B$7:$E$83,4,0),d!$B$7:$C$14,2,0)</f>
        <v>Confections</v>
      </c>
    </row>
    <row r="471" spans="1:4">
      <c r="A471"/>
      <c r="B471" s="197">
        <v>10711</v>
      </c>
      <c r="C471" s="196" t="str">
        <f>VLOOKUP(VLOOKUP($B471,b!$B$7:$C$2161,2,0),'c'!$B$7:$E$83,2,0)</f>
        <v>Teatime Chocolate Biscuits</v>
      </c>
      <c r="D471" s="196" t="str">
        <f>VLOOKUP(VLOOKUP(VLOOKUP($B471,b!$B$7:$C$2161,2,0),'c'!$B$7:$E$83,4,0),d!$B$7:$C$14,2,0)</f>
        <v>Confections</v>
      </c>
    </row>
    <row r="472" spans="1:4">
      <c r="A472"/>
      <c r="B472" s="195">
        <v>10712</v>
      </c>
      <c r="C472" s="196" t="str">
        <f>VLOOKUP(VLOOKUP($B472,b!$B$7:$C$2161,2,0),'c'!$B$7:$E$83,2,0)</f>
        <v>Perth Pasties</v>
      </c>
      <c r="D472" s="196" t="str">
        <f>VLOOKUP(VLOOKUP(VLOOKUP($B472,b!$B$7:$C$2161,2,0),'c'!$B$7:$E$83,4,0),d!$B$7:$C$14,2,0)</f>
        <v>Meat/Poultry</v>
      </c>
    </row>
    <row r="473" spans="1:4">
      <c r="A473"/>
      <c r="B473" s="197">
        <v>10713</v>
      </c>
      <c r="C473" s="196" t="str">
        <f>VLOOKUP(VLOOKUP($B473,b!$B$7:$C$2161,2,0),'c'!$B$7:$E$83,2,0)</f>
        <v>Ikura</v>
      </c>
      <c r="D473" s="196" t="str">
        <f>VLOOKUP(VLOOKUP(VLOOKUP($B473,b!$B$7:$C$2161,2,0),'c'!$B$7:$E$83,4,0),d!$B$7:$C$14,2,0)</f>
        <v>Seafood</v>
      </c>
    </row>
    <row r="474" spans="1:4">
      <c r="A474"/>
      <c r="B474" s="195">
        <v>10714</v>
      </c>
      <c r="C474" s="196" t="str">
        <f>VLOOKUP(VLOOKUP($B474,b!$B$7:$C$2161,2,0),'c'!$B$7:$E$83,2,0)</f>
        <v>Chang</v>
      </c>
      <c r="D474" s="196" t="str">
        <f>VLOOKUP(VLOOKUP(VLOOKUP($B474,b!$B$7:$C$2161,2,0),'c'!$B$7:$E$83,4,0),d!$B$7:$C$14,2,0)</f>
        <v>Beverages</v>
      </c>
    </row>
    <row r="475" spans="1:4">
      <c r="A475"/>
      <c r="B475" s="197">
        <v>10715</v>
      </c>
      <c r="C475" s="196" t="str">
        <f>VLOOKUP(VLOOKUP($B475,b!$B$7:$C$2161,2,0),'c'!$B$7:$E$83,2,0)</f>
        <v>Ikura</v>
      </c>
      <c r="D475" s="196" t="str">
        <f>VLOOKUP(VLOOKUP(VLOOKUP($B475,b!$B$7:$C$2161,2,0),'c'!$B$7:$E$83,4,0),d!$B$7:$C$14,2,0)</f>
        <v>Seafood</v>
      </c>
    </row>
    <row r="476" spans="1:4">
      <c r="A476"/>
      <c r="B476" s="195">
        <v>10716</v>
      </c>
      <c r="C476" s="196" t="str">
        <f>VLOOKUP(VLOOKUP($B476,b!$B$7:$C$2161,2,0),'c'!$B$7:$E$83,2,0)</f>
        <v>Sir Rodney's Scones</v>
      </c>
      <c r="D476" s="196" t="str">
        <f>VLOOKUP(VLOOKUP(VLOOKUP($B476,b!$B$7:$C$2161,2,0),'c'!$B$7:$E$83,4,0),d!$B$7:$C$14,2,0)</f>
        <v>Confections</v>
      </c>
    </row>
    <row r="477" spans="1:4">
      <c r="A477"/>
      <c r="B477" s="197">
        <v>10717</v>
      </c>
      <c r="C477" s="196" t="str">
        <f>VLOOKUP(VLOOKUP($B477,b!$B$7:$C$2161,2,0),'c'!$B$7:$E$83,2,0)</f>
        <v>Sir Rodney's Scones</v>
      </c>
      <c r="D477" s="196" t="str">
        <f>VLOOKUP(VLOOKUP(VLOOKUP($B477,b!$B$7:$C$2161,2,0),'c'!$B$7:$E$83,4,0),d!$B$7:$C$14,2,0)</f>
        <v>Confections</v>
      </c>
    </row>
    <row r="478" spans="1:4">
      <c r="A478"/>
      <c r="B478" s="195">
        <v>10718</v>
      </c>
      <c r="C478" s="196" t="str">
        <f>VLOOKUP(VLOOKUP($B478,b!$B$7:$C$2161,2,0),'c'!$B$7:$E$83,2,0)</f>
        <v>Queso Manchego La Pastora</v>
      </c>
      <c r="D478" s="196" t="str">
        <f>VLOOKUP(VLOOKUP(VLOOKUP($B478,b!$B$7:$C$2161,2,0),'c'!$B$7:$E$83,4,0),d!$B$7:$C$14,2,0)</f>
        <v>Dairy Products</v>
      </c>
    </row>
    <row r="479" spans="1:4">
      <c r="A479"/>
      <c r="B479" s="197">
        <v>10719</v>
      </c>
      <c r="C479" s="196" t="str">
        <f>VLOOKUP(VLOOKUP($B479,b!$B$7:$C$2161,2,0),'c'!$B$7:$E$83,2,0)</f>
        <v>Carnarvon Tigers</v>
      </c>
      <c r="D479" s="196" t="str">
        <f>VLOOKUP(VLOOKUP(VLOOKUP($B479,b!$B$7:$C$2161,2,0),'c'!$B$7:$E$83,4,0),d!$B$7:$C$14,2,0)</f>
        <v>Seafood</v>
      </c>
    </row>
    <row r="480" spans="1:4">
      <c r="A480"/>
      <c r="B480" s="195">
        <v>10720</v>
      </c>
      <c r="C480" s="196" t="str">
        <f>VLOOKUP(VLOOKUP($B480,b!$B$7:$C$2161,2,0),'c'!$B$7:$E$83,2,0)</f>
        <v>Steeleye Stout</v>
      </c>
      <c r="D480" s="196" t="str">
        <f>VLOOKUP(VLOOKUP(VLOOKUP($B480,b!$B$7:$C$2161,2,0),'c'!$B$7:$E$83,4,0),d!$B$7:$C$14,2,0)</f>
        <v>Beverages</v>
      </c>
    </row>
    <row r="481" spans="1:4">
      <c r="A481"/>
      <c r="B481" s="197">
        <v>10721</v>
      </c>
      <c r="C481" s="196" t="str">
        <f>VLOOKUP(VLOOKUP($B481,b!$B$7:$C$2161,2,0),'c'!$B$7:$E$83,2,0)</f>
        <v>Gula Malacca</v>
      </c>
      <c r="D481" s="196" t="str">
        <f>VLOOKUP(VLOOKUP(VLOOKUP($B481,b!$B$7:$C$2161,2,0),'c'!$B$7:$E$83,4,0),d!$B$7:$C$14,2,0)</f>
        <v>Condiments</v>
      </c>
    </row>
    <row r="482" spans="1:4">
      <c r="A482"/>
      <c r="B482" s="195">
        <v>10722</v>
      </c>
      <c r="C482" s="196" t="str">
        <f>VLOOKUP(VLOOKUP($B482,b!$B$7:$C$2161,2,0),'c'!$B$7:$E$83,2,0)</f>
        <v>Chang</v>
      </c>
      <c r="D482" s="196" t="str">
        <f>VLOOKUP(VLOOKUP(VLOOKUP($B482,b!$B$7:$C$2161,2,0),'c'!$B$7:$E$83,4,0),d!$B$7:$C$14,2,0)</f>
        <v>Beverages</v>
      </c>
    </row>
    <row r="483" spans="1:4">
      <c r="A483"/>
      <c r="B483" s="197">
        <v>10723</v>
      </c>
      <c r="C483" s="196" t="str">
        <f>VLOOKUP(VLOOKUP($B483,b!$B$7:$C$2161,2,0),'c'!$B$7:$E$83,2,0)</f>
        <v>Gumbär Gummibärchen</v>
      </c>
      <c r="D483" s="196" t="str">
        <f>VLOOKUP(VLOOKUP(VLOOKUP($B483,b!$B$7:$C$2161,2,0),'c'!$B$7:$E$83,4,0),d!$B$7:$C$14,2,0)</f>
        <v>Confections</v>
      </c>
    </row>
    <row r="484" spans="1:4">
      <c r="A484"/>
      <c r="B484" s="195">
        <v>10724</v>
      </c>
      <c r="C484" s="196" t="str">
        <f>VLOOKUP(VLOOKUP($B484,b!$B$7:$C$2161,2,0),'c'!$B$7:$E$83,2,0)</f>
        <v>Ikura</v>
      </c>
      <c r="D484" s="196" t="str">
        <f>VLOOKUP(VLOOKUP(VLOOKUP($B484,b!$B$7:$C$2161,2,0),'c'!$B$7:$E$83,4,0),d!$B$7:$C$14,2,0)</f>
        <v>Seafood</v>
      </c>
    </row>
    <row r="485" spans="1:4">
      <c r="A485"/>
      <c r="B485" s="197">
        <v>10725</v>
      </c>
      <c r="C485" s="196" t="str">
        <f>VLOOKUP(VLOOKUP($B485,b!$B$7:$C$2161,2,0),'c'!$B$7:$E$83,2,0)</f>
        <v>Jack's New England Clam Chowder</v>
      </c>
      <c r="D485" s="196" t="str">
        <f>VLOOKUP(VLOOKUP(VLOOKUP($B485,b!$B$7:$C$2161,2,0),'c'!$B$7:$E$83,4,0),d!$B$7:$C$14,2,0)</f>
        <v>Seafood</v>
      </c>
    </row>
    <row r="486" spans="1:4">
      <c r="A486"/>
      <c r="B486" s="195">
        <v>10726</v>
      </c>
      <c r="C486" s="196" t="str">
        <f>VLOOKUP(VLOOKUP($B486,b!$B$7:$C$2161,2,0),'c'!$B$7:$E$83,2,0)</f>
        <v>Chef Anton's Cajun Seasoning</v>
      </c>
      <c r="D486" s="196" t="str">
        <f>VLOOKUP(VLOOKUP(VLOOKUP($B486,b!$B$7:$C$2161,2,0),'c'!$B$7:$E$83,4,0),d!$B$7:$C$14,2,0)</f>
        <v>Condiments</v>
      </c>
    </row>
    <row r="487" spans="1:4">
      <c r="A487"/>
      <c r="B487" s="197">
        <v>10727</v>
      </c>
      <c r="C487" s="196" t="str">
        <f>VLOOKUP(VLOOKUP($B487,b!$B$7:$C$2161,2,0),'c'!$B$7:$E$83,2,0)</f>
        <v>Alice Mutton</v>
      </c>
      <c r="D487" s="196" t="str">
        <f>VLOOKUP(VLOOKUP(VLOOKUP($B487,b!$B$7:$C$2161,2,0),'c'!$B$7:$E$83,4,0),d!$B$7:$C$14,2,0)</f>
        <v>Meat/Poultry</v>
      </c>
    </row>
    <row r="488" spans="1:4">
      <c r="A488"/>
      <c r="B488" s="195">
        <v>10728</v>
      </c>
      <c r="C488" s="196" t="str">
        <f>VLOOKUP(VLOOKUP($B488,b!$B$7:$C$2161,2,0),'c'!$B$7:$E$83,2,0)</f>
        <v>Nord-Ost Matjeshering</v>
      </c>
      <c r="D488" s="196" t="str">
        <f>VLOOKUP(VLOOKUP(VLOOKUP($B488,b!$B$7:$C$2161,2,0),'c'!$B$7:$E$83,4,0),d!$B$7:$C$14,2,0)</f>
        <v>Seafood</v>
      </c>
    </row>
    <row r="489" spans="1:4">
      <c r="A489"/>
      <c r="B489" s="197">
        <v>10729</v>
      </c>
      <c r="C489" s="196" t="str">
        <f>VLOOKUP(VLOOKUP($B489,b!$B$7:$C$2161,2,0),'c'!$B$7:$E$83,2,0)</f>
        <v>Chai</v>
      </c>
      <c r="D489" s="196" t="str">
        <f>VLOOKUP(VLOOKUP(VLOOKUP($B489,b!$B$7:$C$2161,2,0),'c'!$B$7:$E$83,4,0),d!$B$7:$C$14,2,0)</f>
        <v>Beverages</v>
      </c>
    </row>
    <row r="490" spans="1:4">
      <c r="A490"/>
      <c r="B490" s="195">
        <v>10730</v>
      </c>
      <c r="C490" s="196" t="str">
        <f>VLOOKUP(VLOOKUP($B490,b!$B$7:$C$2161,2,0),'c'!$B$7:$E$83,2,0)</f>
        <v>Pavlova</v>
      </c>
      <c r="D490" s="196" t="str">
        <f>VLOOKUP(VLOOKUP(VLOOKUP($B490,b!$B$7:$C$2161,2,0),'c'!$B$7:$E$83,4,0),d!$B$7:$C$14,2,0)</f>
        <v>Confections</v>
      </c>
    </row>
    <row r="491" spans="1:4">
      <c r="A491"/>
      <c r="B491" s="197">
        <v>10731</v>
      </c>
      <c r="C491" s="196" t="str">
        <f>VLOOKUP(VLOOKUP($B491,b!$B$7:$C$2161,2,0),'c'!$B$7:$E$83,2,0)</f>
        <v>Sir Rodney's Scones</v>
      </c>
      <c r="D491" s="196" t="str">
        <f>VLOOKUP(VLOOKUP(VLOOKUP($B491,b!$B$7:$C$2161,2,0),'c'!$B$7:$E$83,4,0),d!$B$7:$C$14,2,0)</f>
        <v>Confections</v>
      </c>
    </row>
    <row r="492" spans="1:4">
      <c r="A492"/>
      <c r="B492" s="195">
        <v>10732</v>
      </c>
      <c r="C492" s="196" t="str">
        <f>VLOOKUP(VLOOKUP($B492,b!$B$7:$C$2161,2,0),'c'!$B$7:$E$83,2,0)</f>
        <v>Lakkalikööri</v>
      </c>
      <c r="D492" s="196" t="str">
        <f>VLOOKUP(VLOOKUP(VLOOKUP($B492,b!$B$7:$C$2161,2,0),'c'!$B$7:$E$83,4,0),d!$B$7:$C$14,2,0)</f>
        <v>Beverages</v>
      </c>
    </row>
    <row r="493" spans="1:4">
      <c r="A493"/>
      <c r="B493" s="197">
        <v>10733</v>
      </c>
      <c r="C493" s="196" t="str">
        <f>VLOOKUP(VLOOKUP($B493,b!$B$7:$C$2161,2,0),'c'!$B$7:$E$83,2,0)</f>
        <v>Tofu</v>
      </c>
      <c r="D493" s="196" t="str">
        <f>VLOOKUP(VLOOKUP(VLOOKUP($B493,b!$B$7:$C$2161,2,0),'c'!$B$7:$E$83,4,0),d!$B$7:$C$14,2,0)</f>
        <v>Produce</v>
      </c>
    </row>
    <row r="494" spans="1:4">
      <c r="A494"/>
      <c r="B494" s="195">
        <v>10734</v>
      </c>
      <c r="C494" s="196" t="str">
        <f>VLOOKUP(VLOOKUP($B494,b!$B$7:$C$2161,2,0),'c'!$B$7:$E$83,2,0)</f>
        <v>Grandma's Boysenberry Spread</v>
      </c>
      <c r="D494" s="196" t="str">
        <f>VLOOKUP(VLOOKUP(VLOOKUP($B494,b!$B$7:$C$2161,2,0),'c'!$B$7:$E$83,4,0),d!$B$7:$C$14,2,0)</f>
        <v>Condiments</v>
      </c>
    </row>
    <row r="495" spans="1:4">
      <c r="A495"/>
      <c r="B495" s="197">
        <v>10735</v>
      </c>
      <c r="C495" s="196" t="str">
        <f>VLOOKUP(VLOOKUP($B495,b!$B$7:$C$2161,2,0),'c'!$B$7:$E$83,2,0)</f>
        <v>Sirop d'érable</v>
      </c>
      <c r="D495" s="196" t="str">
        <f>VLOOKUP(VLOOKUP(VLOOKUP($B495,b!$B$7:$C$2161,2,0),'c'!$B$7:$E$83,4,0),d!$B$7:$C$14,2,0)</f>
        <v>Condiments</v>
      </c>
    </row>
    <row r="496" spans="1:4">
      <c r="A496"/>
      <c r="B496" s="195">
        <v>10736</v>
      </c>
      <c r="C496" s="196" t="str">
        <f>VLOOKUP(VLOOKUP($B496,b!$B$7:$C$2161,2,0),'c'!$B$7:$E$83,2,0)</f>
        <v>Louisiana Fiery Hot Pepper Sauce</v>
      </c>
      <c r="D496" s="196" t="str">
        <f>VLOOKUP(VLOOKUP(VLOOKUP($B496,b!$B$7:$C$2161,2,0),'c'!$B$7:$E$83,4,0),d!$B$7:$C$14,2,0)</f>
        <v>Condiments</v>
      </c>
    </row>
    <row r="497" spans="1:4">
      <c r="A497"/>
      <c r="B497" s="197">
        <v>10737</v>
      </c>
      <c r="C497" s="196" t="str">
        <f>VLOOKUP(VLOOKUP($B497,b!$B$7:$C$2161,2,0),'c'!$B$7:$E$83,2,0)</f>
        <v>Konbu</v>
      </c>
      <c r="D497" s="196" t="str">
        <f>VLOOKUP(VLOOKUP(VLOOKUP($B497,b!$B$7:$C$2161,2,0),'c'!$B$7:$E$83,4,0),d!$B$7:$C$14,2,0)</f>
        <v>Seafood</v>
      </c>
    </row>
    <row r="498" spans="1:4">
      <c r="A498"/>
      <c r="B498" s="195">
        <v>10738</v>
      </c>
      <c r="C498" s="196" t="str">
        <f>VLOOKUP(VLOOKUP($B498,b!$B$7:$C$2161,2,0),'c'!$B$7:$E$83,2,0)</f>
        <v>Pavlova</v>
      </c>
      <c r="D498" s="196" t="str">
        <f>VLOOKUP(VLOOKUP(VLOOKUP($B498,b!$B$7:$C$2161,2,0),'c'!$B$7:$E$83,4,0),d!$B$7:$C$14,2,0)</f>
        <v>Confections</v>
      </c>
    </row>
    <row r="499" spans="1:4">
      <c r="A499"/>
      <c r="B499" s="197">
        <v>10739</v>
      </c>
      <c r="C499" s="196" t="str">
        <f>VLOOKUP(VLOOKUP($B499,b!$B$7:$C$2161,2,0),'c'!$B$7:$E$83,2,0)</f>
        <v>Inlagd Sill</v>
      </c>
      <c r="D499" s="196" t="str">
        <f>VLOOKUP(VLOOKUP(VLOOKUP($B499,b!$B$7:$C$2161,2,0),'c'!$B$7:$E$83,4,0),d!$B$7:$C$14,2,0)</f>
        <v>Seafood</v>
      </c>
    </row>
    <row r="500" spans="1:4">
      <c r="A500"/>
      <c r="B500" s="195">
        <v>10740</v>
      </c>
      <c r="C500" s="196" t="str">
        <f>VLOOKUP(VLOOKUP($B500,b!$B$7:$C$2161,2,0),'c'!$B$7:$E$83,2,0)</f>
        <v>Rössle Sauerkraut</v>
      </c>
      <c r="D500" s="196" t="str">
        <f>VLOOKUP(VLOOKUP(VLOOKUP($B500,b!$B$7:$C$2161,2,0),'c'!$B$7:$E$83,4,0),d!$B$7:$C$14,2,0)</f>
        <v>Produce</v>
      </c>
    </row>
    <row r="501" spans="1:4">
      <c r="A501"/>
      <c r="B501" s="197">
        <v>10741</v>
      </c>
      <c r="C501" s="196" t="str">
        <f>VLOOKUP(VLOOKUP($B501,b!$B$7:$C$2161,2,0),'c'!$B$7:$E$83,2,0)</f>
        <v>Chang</v>
      </c>
      <c r="D501" s="196" t="str">
        <f>VLOOKUP(VLOOKUP(VLOOKUP($B501,b!$B$7:$C$2161,2,0),'c'!$B$7:$E$83,4,0),d!$B$7:$C$14,2,0)</f>
        <v>Beverages</v>
      </c>
    </row>
    <row r="502" spans="1:4">
      <c r="A502"/>
      <c r="B502" s="195">
        <v>10742</v>
      </c>
      <c r="C502" s="196" t="str">
        <f>VLOOKUP(VLOOKUP($B502,b!$B$7:$C$2161,2,0),'c'!$B$7:$E$83,2,0)</f>
        <v>Aniseed Syrup</v>
      </c>
      <c r="D502" s="196" t="str">
        <f>VLOOKUP(VLOOKUP(VLOOKUP($B502,b!$B$7:$C$2161,2,0),'c'!$B$7:$E$83,4,0),d!$B$7:$C$14,2,0)</f>
        <v>Condiments</v>
      </c>
    </row>
    <row r="503" spans="1:4">
      <c r="A503"/>
      <c r="B503" s="197">
        <v>10743</v>
      </c>
      <c r="C503" s="196" t="str">
        <f>VLOOKUP(VLOOKUP($B503,b!$B$7:$C$2161,2,0),'c'!$B$7:$E$83,2,0)</f>
        <v>Spegesild</v>
      </c>
      <c r="D503" s="196" t="str">
        <f>VLOOKUP(VLOOKUP(VLOOKUP($B503,b!$B$7:$C$2161,2,0),'c'!$B$7:$E$83,4,0),d!$B$7:$C$14,2,0)</f>
        <v>Seafood</v>
      </c>
    </row>
    <row r="504" spans="1:4">
      <c r="A504"/>
      <c r="B504" s="195">
        <v>10744</v>
      </c>
      <c r="C504" s="196" t="str">
        <f>VLOOKUP(VLOOKUP($B504,b!$B$7:$C$2161,2,0),'c'!$B$7:$E$83,2,0)</f>
        <v>Boston Crab Meat</v>
      </c>
      <c r="D504" s="196" t="str">
        <f>VLOOKUP(VLOOKUP(VLOOKUP($B504,b!$B$7:$C$2161,2,0),'c'!$B$7:$E$83,4,0),d!$B$7:$C$14,2,0)</f>
        <v>Seafood</v>
      </c>
    </row>
    <row r="505" spans="1:4">
      <c r="A505"/>
      <c r="B505" s="197">
        <v>10745</v>
      </c>
      <c r="C505" s="196" t="str">
        <f>VLOOKUP(VLOOKUP($B505,b!$B$7:$C$2161,2,0),'c'!$B$7:$E$83,2,0)</f>
        <v>Carnarvon Tigers</v>
      </c>
      <c r="D505" s="196" t="str">
        <f>VLOOKUP(VLOOKUP(VLOOKUP($B505,b!$B$7:$C$2161,2,0),'c'!$B$7:$E$83,4,0),d!$B$7:$C$14,2,0)</f>
        <v>Seafood</v>
      </c>
    </row>
    <row r="506" spans="1:4">
      <c r="A506"/>
      <c r="B506" s="195">
        <v>10746</v>
      </c>
      <c r="C506" s="196" t="str">
        <f>VLOOKUP(VLOOKUP($B506,b!$B$7:$C$2161,2,0),'c'!$B$7:$E$83,2,0)</f>
        <v>Konbu</v>
      </c>
      <c r="D506" s="196" t="str">
        <f>VLOOKUP(VLOOKUP(VLOOKUP($B506,b!$B$7:$C$2161,2,0),'c'!$B$7:$E$83,4,0),d!$B$7:$C$14,2,0)</f>
        <v>Seafood</v>
      </c>
    </row>
    <row r="507" spans="1:4">
      <c r="A507"/>
      <c r="B507" s="197">
        <v>10747</v>
      </c>
      <c r="C507" s="196" t="str">
        <f>VLOOKUP(VLOOKUP($B507,b!$B$7:$C$2161,2,0),'c'!$B$7:$E$83,2,0)</f>
        <v>Gorgonzola Telino</v>
      </c>
      <c r="D507" s="196" t="str">
        <f>VLOOKUP(VLOOKUP(VLOOKUP($B507,b!$B$7:$C$2161,2,0),'c'!$B$7:$E$83,4,0),d!$B$7:$C$14,2,0)</f>
        <v>Dairy Products</v>
      </c>
    </row>
    <row r="508" spans="1:4">
      <c r="A508"/>
      <c r="B508" s="195">
        <v>10748</v>
      </c>
      <c r="C508" s="196" t="str">
        <f>VLOOKUP(VLOOKUP($B508,b!$B$7:$C$2161,2,0),'c'!$B$7:$E$83,2,0)</f>
        <v>Tunnbröd</v>
      </c>
      <c r="D508" s="196" t="str">
        <f>VLOOKUP(VLOOKUP(VLOOKUP($B508,b!$B$7:$C$2161,2,0),'c'!$B$7:$E$83,4,0),d!$B$7:$C$14,2,0)</f>
        <v>Grains/Cereals</v>
      </c>
    </row>
    <row r="509" spans="1:4">
      <c r="A509"/>
      <c r="B509" s="197">
        <v>10749</v>
      </c>
      <c r="C509" s="196" t="str">
        <f>VLOOKUP(VLOOKUP($B509,b!$B$7:$C$2161,2,0),'c'!$B$7:$E$83,2,0)</f>
        <v>Gnocchi di nonna Alice</v>
      </c>
      <c r="D509" s="196" t="str">
        <f>VLOOKUP(VLOOKUP(VLOOKUP($B509,b!$B$7:$C$2161,2,0),'c'!$B$7:$E$83,4,0),d!$B$7:$C$14,2,0)</f>
        <v>Grains/Cereals</v>
      </c>
    </row>
    <row r="510" spans="1:4">
      <c r="A510"/>
      <c r="B510" s="195">
        <v>10750</v>
      </c>
      <c r="C510" s="196" t="str">
        <f>VLOOKUP(VLOOKUP($B510,b!$B$7:$C$2161,2,0),'c'!$B$7:$E$83,2,0)</f>
        <v>Tofu</v>
      </c>
      <c r="D510" s="196" t="str">
        <f>VLOOKUP(VLOOKUP(VLOOKUP($B510,b!$B$7:$C$2161,2,0),'c'!$B$7:$E$83,4,0),d!$B$7:$C$14,2,0)</f>
        <v>Produce</v>
      </c>
    </row>
    <row r="511" spans="1:4">
      <c r="A511"/>
      <c r="B511" s="197">
        <v>10751</v>
      </c>
      <c r="C511" s="196" t="str">
        <f>VLOOKUP(VLOOKUP($B511,b!$B$7:$C$2161,2,0),'c'!$B$7:$E$83,2,0)</f>
        <v>Gumbär Gummibärchen</v>
      </c>
      <c r="D511" s="196" t="str">
        <f>VLOOKUP(VLOOKUP(VLOOKUP($B511,b!$B$7:$C$2161,2,0),'c'!$B$7:$E$83,4,0),d!$B$7:$C$14,2,0)</f>
        <v>Confections</v>
      </c>
    </row>
    <row r="512" spans="1:4">
      <c r="A512"/>
      <c r="B512" s="195">
        <v>10752</v>
      </c>
      <c r="C512" s="196" t="str">
        <f>VLOOKUP(VLOOKUP($B512,b!$B$7:$C$2161,2,0),'c'!$B$7:$E$83,2,0)</f>
        <v>Chai</v>
      </c>
      <c r="D512" s="196" t="str">
        <f>VLOOKUP(VLOOKUP(VLOOKUP($B512,b!$B$7:$C$2161,2,0),'c'!$B$7:$E$83,4,0),d!$B$7:$C$14,2,0)</f>
        <v>Beverages</v>
      </c>
    </row>
    <row r="513" spans="1:4">
      <c r="A513"/>
      <c r="B513" s="197">
        <v>10753</v>
      </c>
      <c r="C513" s="196" t="str">
        <f>VLOOKUP(VLOOKUP($B513,b!$B$7:$C$2161,2,0),'c'!$B$7:$E$83,2,0)</f>
        <v>Rogede sild</v>
      </c>
      <c r="D513" s="196" t="str">
        <f>VLOOKUP(VLOOKUP(VLOOKUP($B513,b!$B$7:$C$2161,2,0),'c'!$B$7:$E$83,4,0),d!$B$7:$C$14,2,0)</f>
        <v>Seafood</v>
      </c>
    </row>
    <row r="514" spans="1:4">
      <c r="A514"/>
      <c r="B514" s="195">
        <v>10754</v>
      </c>
      <c r="C514" s="196" t="str">
        <f>VLOOKUP(VLOOKUP($B514,b!$B$7:$C$2161,2,0),'c'!$B$7:$E$83,2,0)</f>
        <v>Boston Crab Meat</v>
      </c>
      <c r="D514" s="196" t="str">
        <f>VLOOKUP(VLOOKUP(VLOOKUP($B514,b!$B$7:$C$2161,2,0),'c'!$B$7:$E$83,4,0),d!$B$7:$C$14,2,0)</f>
        <v>Seafood</v>
      </c>
    </row>
    <row r="515" spans="1:4">
      <c r="A515"/>
      <c r="B515" s="197">
        <v>10755</v>
      </c>
      <c r="C515" s="196" t="str">
        <f>VLOOKUP(VLOOKUP($B515,b!$B$7:$C$2161,2,0),'c'!$B$7:$E$83,2,0)</f>
        <v>Zaanse koeken</v>
      </c>
      <c r="D515" s="196" t="str">
        <f>VLOOKUP(VLOOKUP(VLOOKUP($B515,b!$B$7:$C$2161,2,0),'c'!$B$7:$E$83,4,0),d!$B$7:$C$14,2,0)</f>
        <v>Confections</v>
      </c>
    </row>
    <row r="516" spans="1:4">
      <c r="A516"/>
      <c r="B516" s="195">
        <v>10756</v>
      </c>
      <c r="C516" s="196" t="str">
        <f>VLOOKUP(VLOOKUP($B516,b!$B$7:$C$2161,2,0),'c'!$B$7:$E$83,2,0)</f>
        <v>Carnarvon Tigers</v>
      </c>
      <c r="D516" s="196" t="str">
        <f>VLOOKUP(VLOOKUP(VLOOKUP($B516,b!$B$7:$C$2161,2,0),'c'!$B$7:$E$83,4,0),d!$B$7:$C$14,2,0)</f>
        <v>Seafood</v>
      </c>
    </row>
    <row r="517" spans="1:4">
      <c r="A517"/>
      <c r="B517" s="197">
        <v>10757</v>
      </c>
      <c r="C517" s="196" t="str">
        <f>VLOOKUP(VLOOKUP($B517,b!$B$7:$C$2161,2,0),'c'!$B$7:$E$83,2,0)</f>
        <v>Sasquatch Ale</v>
      </c>
      <c r="D517" s="196" t="str">
        <f>VLOOKUP(VLOOKUP(VLOOKUP($B517,b!$B$7:$C$2161,2,0),'c'!$B$7:$E$83,4,0),d!$B$7:$C$14,2,0)</f>
        <v>Beverages</v>
      </c>
    </row>
    <row r="518" spans="1:4">
      <c r="A518"/>
      <c r="B518" s="195">
        <v>10758</v>
      </c>
      <c r="C518" s="196" t="str">
        <f>VLOOKUP(VLOOKUP($B518,b!$B$7:$C$2161,2,0),'c'!$B$7:$E$83,2,0)</f>
        <v>Gumbär Gummibärchen</v>
      </c>
      <c r="D518" s="196" t="str">
        <f>VLOOKUP(VLOOKUP(VLOOKUP($B518,b!$B$7:$C$2161,2,0),'c'!$B$7:$E$83,4,0),d!$B$7:$C$14,2,0)</f>
        <v>Confections</v>
      </c>
    </row>
    <row r="519" spans="1:4">
      <c r="A519"/>
      <c r="B519" s="197">
        <v>10759</v>
      </c>
      <c r="C519" s="196" t="str">
        <f>VLOOKUP(VLOOKUP($B519,b!$B$7:$C$2161,2,0),'c'!$B$7:$E$83,2,0)</f>
        <v>Mascarpone Fabioli</v>
      </c>
      <c r="D519" s="196" t="str">
        <f>VLOOKUP(VLOOKUP(VLOOKUP($B519,b!$B$7:$C$2161,2,0),'c'!$B$7:$E$83,4,0),d!$B$7:$C$14,2,0)</f>
        <v>Dairy Products</v>
      </c>
    </row>
    <row r="520" spans="1:4">
      <c r="A520"/>
      <c r="B520" s="195">
        <v>10760</v>
      </c>
      <c r="C520" s="196" t="str">
        <f>VLOOKUP(VLOOKUP($B520,b!$B$7:$C$2161,2,0),'c'!$B$7:$E$83,2,0)</f>
        <v>NuNuCa Nuß-Nougat-Creme</v>
      </c>
      <c r="D520" s="196" t="str">
        <f>VLOOKUP(VLOOKUP(VLOOKUP($B520,b!$B$7:$C$2161,2,0),'c'!$B$7:$E$83,4,0),d!$B$7:$C$14,2,0)</f>
        <v>Confections</v>
      </c>
    </row>
    <row r="521" spans="1:4">
      <c r="A521"/>
      <c r="B521" s="197">
        <v>10761</v>
      </c>
      <c r="C521" s="196" t="str">
        <f>VLOOKUP(VLOOKUP($B521,b!$B$7:$C$2161,2,0),'c'!$B$7:$E$83,2,0)</f>
        <v>NuNuCa Nuß-Nougat-Creme</v>
      </c>
      <c r="D521" s="196" t="str">
        <f>VLOOKUP(VLOOKUP(VLOOKUP($B521,b!$B$7:$C$2161,2,0),'c'!$B$7:$E$83,4,0),d!$B$7:$C$14,2,0)</f>
        <v>Confections</v>
      </c>
    </row>
    <row r="522" spans="1:4">
      <c r="A522"/>
      <c r="B522" s="195">
        <v>10762</v>
      </c>
      <c r="C522" s="196" t="str">
        <f>VLOOKUP(VLOOKUP($B522,b!$B$7:$C$2161,2,0),'c'!$B$7:$E$83,2,0)</f>
        <v>Chartreuse verte</v>
      </c>
      <c r="D522" s="196" t="str">
        <f>VLOOKUP(VLOOKUP(VLOOKUP($B522,b!$B$7:$C$2161,2,0),'c'!$B$7:$E$83,4,0),d!$B$7:$C$14,2,0)</f>
        <v>Beverages</v>
      </c>
    </row>
    <row r="523" spans="1:4">
      <c r="A523"/>
      <c r="B523" s="197">
        <v>10763</v>
      </c>
      <c r="C523" s="196" t="str">
        <f>VLOOKUP(VLOOKUP($B523,b!$B$7:$C$2161,2,0),'c'!$B$7:$E$83,2,0)</f>
        <v>Sir Rodney's Scones</v>
      </c>
      <c r="D523" s="196" t="str">
        <f>VLOOKUP(VLOOKUP(VLOOKUP($B523,b!$B$7:$C$2161,2,0),'c'!$B$7:$E$83,4,0),d!$B$7:$C$14,2,0)</f>
        <v>Confections</v>
      </c>
    </row>
    <row r="524" spans="1:4">
      <c r="A524"/>
      <c r="B524" s="195">
        <v>10764</v>
      </c>
      <c r="C524" s="196" t="str">
        <f>VLOOKUP(VLOOKUP($B524,b!$B$7:$C$2161,2,0),'c'!$B$7:$E$83,2,0)</f>
        <v>Aniseed Syrup</v>
      </c>
      <c r="D524" s="196" t="str">
        <f>VLOOKUP(VLOOKUP(VLOOKUP($B524,b!$B$7:$C$2161,2,0),'c'!$B$7:$E$83,4,0),d!$B$7:$C$14,2,0)</f>
        <v>Condiments</v>
      </c>
    </row>
    <row r="525" spans="1:4">
      <c r="A525"/>
      <c r="B525" s="197">
        <v>10765</v>
      </c>
      <c r="C525" s="196" t="str">
        <f>VLOOKUP(VLOOKUP($B525,b!$B$7:$C$2161,2,0),'c'!$B$7:$E$83,2,0)</f>
        <v>Louisiana Fiery Hot Pepper Sauce</v>
      </c>
      <c r="D525" s="196" t="str">
        <f>VLOOKUP(VLOOKUP(VLOOKUP($B525,b!$B$7:$C$2161,2,0),'c'!$B$7:$E$83,4,0),d!$B$7:$C$14,2,0)</f>
        <v>Condiments</v>
      </c>
    </row>
    <row r="526" spans="1:4">
      <c r="A526"/>
      <c r="B526" s="195">
        <v>10766</v>
      </c>
      <c r="C526" s="196" t="str">
        <f>VLOOKUP(VLOOKUP($B526,b!$B$7:$C$2161,2,0),'c'!$B$7:$E$83,2,0)</f>
        <v>Chang</v>
      </c>
      <c r="D526" s="196" t="str">
        <f>VLOOKUP(VLOOKUP(VLOOKUP($B526,b!$B$7:$C$2161,2,0),'c'!$B$7:$E$83,4,0),d!$B$7:$C$14,2,0)</f>
        <v>Beverages</v>
      </c>
    </row>
    <row r="527" spans="1:4">
      <c r="A527"/>
      <c r="B527" s="197">
        <v>10767</v>
      </c>
      <c r="C527" s="196" t="str">
        <f>VLOOKUP(VLOOKUP($B527,b!$B$7:$C$2161,2,0),'c'!$B$7:$E$83,2,0)</f>
        <v>Singaporean Hokkien Fried Mee</v>
      </c>
      <c r="D527" s="196" t="str">
        <f>VLOOKUP(VLOOKUP(VLOOKUP($B527,b!$B$7:$C$2161,2,0),'c'!$B$7:$E$83,4,0),d!$B$7:$C$14,2,0)</f>
        <v>Grains/Cereals</v>
      </c>
    </row>
    <row r="528" spans="1:4">
      <c r="A528"/>
      <c r="B528" s="195">
        <v>10768</v>
      </c>
      <c r="C528" s="196" t="str">
        <f>VLOOKUP(VLOOKUP($B528,b!$B$7:$C$2161,2,0),'c'!$B$7:$E$83,2,0)</f>
        <v>Gustaf's Knäckebröd</v>
      </c>
      <c r="D528" s="196" t="str">
        <f>VLOOKUP(VLOOKUP(VLOOKUP($B528,b!$B$7:$C$2161,2,0),'c'!$B$7:$E$83,4,0),d!$B$7:$C$14,2,0)</f>
        <v>Grains/Cereals</v>
      </c>
    </row>
    <row r="529" spans="1:4">
      <c r="A529"/>
      <c r="B529" s="197">
        <v>10769</v>
      </c>
      <c r="C529" s="196" t="str">
        <f>VLOOKUP(VLOOKUP($B529,b!$B$7:$C$2161,2,0),'c'!$B$7:$E$83,2,0)</f>
        <v>Jack's New England Clam Chowder</v>
      </c>
      <c r="D529" s="196" t="str">
        <f>VLOOKUP(VLOOKUP(VLOOKUP($B529,b!$B$7:$C$2161,2,0),'c'!$B$7:$E$83,4,0),d!$B$7:$C$14,2,0)</f>
        <v>Seafood</v>
      </c>
    </row>
    <row r="530" spans="1:4">
      <c r="A530"/>
      <c r="B530" s="195">
        <v>10770</v>
      </c>
      <c r="C530" s="196" t="str">
        <f>VLOOKUP(VLOOKUP($B530,b!$B$7:$C$2161,2,0),'c'!$B$7:$E$83,2,0)</f>
        <v>Queso Cabrales</v>
      </c>
      <c r="D530" s="196" t="str">
        <f>VLOOKUP(VLOOKUP(VLOOKUP($B530,b!$B$7:$C$2161,2,0),'c'!$B$7:$E$83,4,0),d!$B$7:$C$14,2,0)</f>
        <v>Dairy Products</v>
      </c>
    </row>
    <row r="531" spans="1:4">
      <c r="A531"/>
      <c r="B531" s="197">
        <v>10771</v>
      </c>
      <c r="C531" s="196" t="str">
        <f>VLOOKUP(VLOOKUP($B531,b!$B$7:$C$2161,2,0),'c'!$B$7:$E$83,2,0)</f>
        <v>Flotemysost</v>
      </c>
      <c r="D531" s="196" t="str">
        <f>VLOOKUP(VLOOKUP(VLOOKUP($B531,b!$B$7:$C$2161,2,0),'c'!$B$7:$E$83,4,0),d!$B$7:$C$14,2,0)</f>
        <v>Dairy Products</v>
      </c>
    </row>
    <row r="532" spans="1:4">
      <c r="A532"/>
      <c r="B532" s="195">
        <v>10772</v>
      </c>
      <c r="C532" s="196" t="str">
        <f>VLOOKUP(VLOOKUP($B532,b!$B$7:$C$2161,2,0),'c'!$B$7:$E$83,2,0)</f>
        <v>Thüringer Rostbratwurst</v>
      </c>
      <c r="D532" s="196" t="str">
        <f>VLOOKUP(VLOOKUP(VLOOKUP($B532,b!$B$7:$C$2161,2,0),'c'!$B$7:$E$83,4,0),d!$B$7:$C$14,2,0)</f>
        <v>Meat/Poultry</v>
      </c>
    </row>
    <row r="533" spans="1:4">
      <c r="A533"/>
      <c r="B533" s="197">
        <v>10773</v>
      </c>
      <c r="C533" s="196" t="str">
        <f>VLOOKUP(VLOOKUP($B533,b!$B$7:$C$2161,2,0),'c'!$B$7:$E$83,2,0)</f>
        <v>Alice Mutton</v>
      </c>
      <c r="D533" s="196" t="str">
        <f>VLOOKUP(VLOOKUP(VLOOKUP($B533,b!$B$7:$C$2161,2,0),'c'!$B$7:$E$83,4,0),d!$B$7:$C$14,2,0)</f>
        <v>Meat/Poultry</v>
      </c>
    </row>
    <row r="534" spans="1:4">
      <c r="A534"/>
      <c r="B534" s="195">
        <v>10774</v>
      </c>
      <c r="C534" s="196" t="str">
        <f>VLOOKUP(VLOOKUP($B534,b!$B$7:$C$2161,2,0),'c'!$B$7:$E$83,2,0)</f>
        <v>Gorgonzola Telino</v>
      </c>
      <c r="D534" s="196" t="str">
        <f>VLOOKUP(VLOOKUP(VLOOKUP($B534,b!$B$7:$C$2161,2,0),'c'!$B$7:$E$83,4,0),d!$B$7:$C$14,2,0)</f>
        <v>Dairy Products</v>
      </c>
    </row>
    <row r="535" spans="1:4">
      <c r="A535"/>
      <c r="B535" s="197">
        <v>10775</v>
      </c>
      <c r="C535" s="196" t="str">
        <f>VLOOKUP(VLOOKUP($B535,b!$B$7:$C$2161,2,0),'c'!$B$7:$E$83,2,0)</f>
        <v>Ikura</v>
      </c>
      <c r="D535" s="196" t="str">
        <f>VLOOKUP(VLOOKUP(VLOOKUP($B535,b!$B$7:$C$2161,2,0),'c'!$B$7:$E$83,4,0),d!$B$7:$C$14,2,0)</f>
        <v>Seafood</v>
      </c>
    </row>
    <row r="536" spans="1:4">
      <c r="A536"/>
      <c r="B536" s="195">
        <v>10776</v>
      </c>
      <c r="C536" s="196" t="str">
        <f>VLOOKUP(VLOOKUP($B536,b!$B$7:$C$2161,2,0),'c'!$B$7:$E$83,2,0)</f>
        <v>Gorgonzola Telino</v>
      </c>
      <c r="D536" s="196" t="str">
        <f>VLOOKUP(VLOOKUP(VLOOKUP($B536,b!$B$7:$C$2161,2,0),'c'!$B$7:$E$83,4,0),d!$B$7:$C$14,2,0)</f>
        <v>Dairy Products</v>
      </c>
    </row>
    <row r="537" spans="1:4">
      <c r="A537"/>
      <c r="B537" s="197">
        <v>10777</v>
      </c>
      <c r="C537" s="196" t="str">
        <f>VLOOKUP(VLOOKUP($B537,b!$B$7:$C$2161,2,0),'c'!$B$7:$E$83,2,0)</f>
        <v>Singaporean Hokkien Fried Mee</v>
      </c>
      <c r="D537" s="196" t="str">
        <f>VLOOKUP(VLOOKUP(VLOOKUP($B537,b!$B$7:$C$2161,2,0),'c'!$B$7:$E$83,4,0),d!$B$7:$C$14,2,0)</f>
        <v>Grains/Cereals</v>
      </c>
    </row>
    <row r="538" spans="1:4">
      <c r="A538"/>
      <c r="B538" s="195">
        <v>10778</v>
      </c>
      <c r="C538" s="196" t="str">
        <f>VLOOKUP(VLOOKUP($B538,b!$B$7:$C$2161,2,0),'c'!$B$7:$E$83,2,0)</f>
        <v>Jack's New England Clam Chowder</v>
      </c>
      <c r="D538" s="196" t="str">
        <f>VLOOKUP(VLOOKUP(VLOOKUP($B538,b!$B$7:$C$2161,2,0),'c'!$B$7:$E$83,4,0),d!$B$7:$C$14,2,0)</f>
        <v>Seafood</v>
      </c>
    </row>
    <row r="539" spans="1:4">
      <c r="A539"/>
      <c r="B539" s="197">
        <v>10779</v>
      </c>
      <c r="C539" s="196" t="str">
        <f>VLOOKUP(VLOOKUP($B539,b!$B$7:$C$2161,2,0),'c'!$B$7:$E$83,2,0)</f>
        <v>Pavlova</v>
      </c>
      <c r="D539" s="196" t="str">
        <f>VLOOKUP(VLOOKUP(VLOOKUP($B539,b!$B$7:$C$2161,2,0),'c'!$B$7:$E$83,4,0),d!$B$7:$C$14,2,0)</f>
        <v>Confections</v>
      </c>
    </row>
    <row r="540" spans="1:4">
      <c r="A540"/>
      <c r="B540" s="195">
        <v>10780</v>
      </c>
      <c r="C540" s="196" t="str">
        <f>VLOOKUP(VLOOKUP($B540,b!$B$7:$C$2161,2,0),'c'!$B$7:$E$83,2,0)</f>
        <v>Outback Lager</v>
      </c>
      <c r="D540" s="196" t="str">
        <f>VLOOKUP(VLOOKUP(VLOOKUP($B540,b!$B$7:$C$2161,2,0),'c'!$B$7:$E$83,4,0),d!$B$7:$C$14,2,0)</f>
        <v>Beverages</v>
      </c>
    </row>
    <row r="541" spans="1:4">
      <c r="A541"/>
      <c r="B541" s="197">
        <v>10781</v>
      </c>
      <c r="C541" s="196" t="str">
        <f>VLOOKUP(VLOOKUP($B541,b!$B$7:$C$2161,2,0),'c'!$B$7:$E$83,2,0)</f>
        <v>Tourtière</v>
      </c>
      <c r="D541" s="196" t="str">
        <f>VLOOKUP(VLOOKUP(VLOOKUP($B541,b!$B$7:$C$2161,2,0),'c'!$B$7:$E$83,4,0),d!$B$7:$C$14,2,0)</f>
        <v>Meat/Poultry</v>
      </c>
    </row>
    <row r="542" spans="1:4">
      <c r="A542"/>
      <c r="B542" s="195">
        <v>10782</v>
      </c>
      <c r="C542" s="196" t="str">
        <f>VLOOKUP(VLOOKUP($B542,b!$B$7:$C$2161,2,0),'c'!$B$7:$E$83,2,0)</f>
        <v>Gorgonzola Telino</v>
      </c>
      <c r="D542" s="196" t="str">
        <f>VLOOKUP(VLOOKUP(VLOOKUP($B542,b!$B$7:$C$2161,2,0),'c'!$B$7:$E$83,4,0),d!$B$7:$C$14,2,0)</f>
        <v>Dairy Products</v>
      </c>
    </row>
    <row r="543" spans="1:4">
      <c r="A543"/>
      <c r="B543" s="197">
        <v>10783</v>
      </c>
      <c r="C543" s="196" t="str">
        <f>VLOOKUP(VLOOKUP($B543,b!$B$7:$C$2161,2,0),'c'!$B$7:$E$83,2,0)</f>
        <v>Gorgonzola Telino</v>
      </c>
      <c r="D543" s="196" t="str">
        <f>VLOOKUP(VLOOKUP(VLOOKUP($B543,b!$B$7:$C$2161,2,0),'c'!$B$7:$E$83,4,0),d!$B$7:$C$14,2,0)</f>
        <v>Dairy Products</v>
      </c>
    </row>
    <row r="544" spans="1:4">
      <c r="A544"/>
      <c r="B544" s="195">
        <v>10784</v>
      </c>
      <c r="C544" s="196" t="str">
        <f>VLOOKUP(VLOOKUP($B544,b!$B$7:$C$2161,2,0),'c'!$B$7:$E$83,2,0)</f>
        <v>Inlagd Sill</v>
      </c>
      <c r="D544" s="196" t="str">
        <f>VLOOKUP(VLOOKUP(VLOOKUP($B544,b!$B$7:$C$2161,2,0),'c'!$B$7:$E$83,4,0),d!$B$7:$C$14,2,0)</f>
        <v>Seafood</v>
      </c>
    </row>
    <row r="545" spans="1:4">
      <c r="A545"/>
      <c r="B545" s="197">
        <v>10785</v>
      </c>
      <c r="C545" s="196" t="str">
        <f>VLOOKUP(VLOOKUP($B545,b!$B$7:$C$2161,2,0),'c'!$B$7:$E$83,2,0)</f>
        <v>Ikura</v>
      </c>
      <c r="D545" s="196" t="str">
        <f>VLOOKUP(VLOOKUP(VLOOKUP($B545,b!$B$7:$C$2161,2,0),'c'!$B$7:$E$83,4,0),d!$B$7:$C$14,2,0)</f>
        <v>Seafood</v>
      </c>
    </row>
    <row r="546" spans="1:4">
      <c r="A546"/>
      <c r="B546" s="195">
        <v>10786</v>
      </c>
      <c r="C546" s="196" t="str">
        <f>VLOOKUP(VLOOKUP($B546,b!$B$7:$C$2161,2,0),'c'!$B$7:$E$83,2,0)</f>
        <v>Northwoods Cranberry Sauce</v>
      </c>
      <c r="D546" s="196" t="str">
        <f>VLOOKUP(VLOOKUP(VLOOKUP($B546,b!$B$7:$C$2161,2,0),'c'!$B$7:$E$83,4,0),d!$B$7:$C$14,2,0)</f>
        <v>Condiments</v>
      </c>
    </row>
    <row r="547" spans="1:4">
      <c r="A547"/>
      <c r="B547" s="197">
        <v>10787</v>
      </c>
      <c r="C547" s="196" t="str">
        <f>VLOOKUP(VLOOKUP($B547,b!$B$7:$C$2161,2,0),'c'!$B$7:$E$83,2,0)</f>
        <v>Chang</v>
      </c>
      <c r="D547" s="196" t="str">
        <f>VLOOKUP(VLOOKUP(VLOOKUP($B547,b!$B$7:$C$2161,2,0),'c'!$B$7:$E$83,4,0),d!$B$7:$C$14,2,0)</f>
        <v>Beverages</v>
      </c>
    </row>
    <row r="548" spans="1:4">
      <c r="A548"/>
      <c r="B548" s="195">
        <v>10788</v>
      </c>
      <c r="C548" s="196" t="str">
        <f>VLOOKUP(VLOOKUP($B548,b!$B$7:$C$2161,2,0),'c'!$B$7:$E$83,2,0)</f>
        <v>Teatime Chocolate Biscuits</v>
      </c>
      <c r="D548" s="196" t="str">
        <f>VLOOKUP(VLOOKUP(VLOOKUP($B548,b!$B$7:$C$2161,2,0),'c'!$B$7:$E$83,4,0),d!$B$7:$C$14,2,0)</f>
        <v>Confections</v>
      </c>
    </row>
    <row r="549" spans="1:4">
      <c r="A549"/>
      <c r="B549" s="197">
        <v>10789</v>
      </c>
      <c r="C549" s="196" t="str">
        <f>VLOOKUP(VLOOKUP($B549,b!$B$7:$C$2161,2,0),'c'!$B$7:$E$83,2,0)</f>
        <v>Carnarvon Tigers</v>
      </c>
      <c r="D549" s="196" t="str">
        <f>VLOOKUP(VLOOKUP(VLOOKUP($B549,b!$B$7:$C$2161,2,0),'c'!$B$7:$E$83,4,0),d!$B$7:$C$14,2,0)</f>
        <v>Seafood</v>
      </c>
    </row>
    <row r="550" spans="1:4">
      <c r="A550"/>
      <c r="B550" s="195">
        <v>10790</v>
      </c>
      <c r="C550" s="196" t="str">
        <f>VLOOKUP(VLOOKUP($B550,b!$B$7:$C$2161,2,0),'c'!$B$7:$E$83,2,0)</f>
        <v>Uncle Bob's Organic Dried Pears</v>
      </c>
      <c r="D550" s="196" t="str">
        <f>VLOOKUP(VLOOKUP(VLOOKUP($B550,b!$B$7:$C$2161,2,0),'c'!$B$7:$E$83,4,0),d!$B$7:$C$14,2,0)</f>
        <v>Produce</v>
      </c>
    </row>
    <row r="551" spans="1:4">
      <c r="A551"/>
      <c r="B551" s="197">
        <v>10791</v>
      </c>
      <c r="C551" s="196" t="str">
        <f>VLOOKUP(VLOOKUP($B551,b!$B$7:$C$2161,2,0),'c'!$B$7:$E$83,2,0)</f>
        <v>Thüringer Rostbratwurst</v>
      </c>
      <c r="D551" s="196" t="str">
        <f>VLOOKUP(VLOOKUP(VLOOKUP($B551,b!$B$7:$C$2161,2,0),'c'!$B$7:$E$83,4,0),d!$B$7:$C$14,2,0)</f>
        <v>Meat/Poultry</v>
      </c>
    </row>
    <row r="552" spans="1:4">
      <c r="A552"/>
      <c r="B552" s="195">
        <v>10792</v>
      </c>
      <c r="C552" s="196" t="str">
        <f>VLOOKUP(VLOOKUP($B552,b!$B$7:$C$2161,2,0),'c'!$B$7:$E$83,2,0)</f>
        <v>Chang</v>
      </c>
      <c r="D552" s="196" t="str">
        <f>VLOOKUP(VLOOKUP(VLOOKUP($B552,b!$B$7:$C$2161,2,0),'c'!$B$7:$E$83,4,0),d!$B$7:$C$14,2,0)</f>
        <v>Beverages</v>
      </c>
    </row>
    <row r="553" spans="1:4">
      <c r="A553"/>
      <c r="B553" s="197">
        <v>10793</v>
      </c>
      <c r="C553" s="196" t="str">
        <f>VLOOKUP(VLOOKUP($B553,b!$B$7:$C$2161,2,0),'c'!$B$7:$E$83,2,0)</f>
        <v>Jack's New England Clam Chowder</v>
      </c>
      <c r="D553" s="196" t="str">
        <f>VLOOKUP(VLOOKUP(VLOOKUP($B553,b!$B$7:$C$2161,2,0),'c'!$B$7:$E$83,4,0),d!$B$7:$C$14,2,0)</f>
        <v>Seafood</v>
      </c>
    </row>
    <row r="554" spans="1:4">
      <c r="A554"/>
      <c r="B554" s="195">
        <v>10794</v>
      </c>
      <c r="C554" s="196" t="str">
        <f>VLOOKUP(VLOOKUP($B554,b!$B$7:$C$2161,2,0),'c'!$B$7:$E$83,2,0)</f>
        <v>Tofu</v>
      </c>
      <c r="D554" s="196" t="str">
        <f>VLOOKUP(VLOOKUP(VLOOKUP($B554,b!$B$7:$C$2161,2,0),'c'!$B$7:$E$83,4,0),d!$B$7:$C$14,2,0)</f>
        <v>Produce</v>
      </c>
    </row>
    <row r="555" spans="1:4">
      <c r="A555"/>
      <c r="B555" s="197">
        <v>10795</v>
      </c>
      <c r="C555" s="196" t="str">
        <f>VLOOKUP(VLOOKUP($B555,b!$B$7:$C$2161,2,0),'c'!$B$7:$E$83,2,0)</f>
        <v>Pavlova</v>
      </c>
      <c r="D555" s="196" t="str">
        <f>VLOOKUP(VLOOKUP(VLOOKUP($B555,b!$B$7:$C$2161,2,0),'c'!$B$7:$E$83,4,0),d!$B$7:$C$14,2,0)</f>
        <v>Confections</v>
      </c>
    </row>
    <row r="556" spans="1:4">
      <c r="A556"/>
      <c r="B556" s="195">
        <v>10796</v>
      </c>
      <c r="C556" s="196" t="str">
        <f>VLOOKUP(VLOOKUP($B556,b!$B$7:$C$2161,2,0),'c'!$B$7:$E$83,2,0)</f>
        <v>Gumbär Gummibärchen</v>
      </c>
      <c r="D556" s="196" t="str">
        <f>VLOOKUP(VLOOKUP(VLOOKUP($B556,b!$B$7:$C$2161,2,0),'c'!$B$7:$E$83,4,0),d!$B$7:$C$14,2,0)</f>
        <v>Confections</v>
      </c>
    </row>
    <row r="557" spans="1:4">
      <c r="A557"/>
      <c r="B557" s="197">
        <v>10797</v>
      </c>
      <c r="C557" s="196" t="str">
        <f>VLOOKUP(VLOOKUP($B557,b!$B$7:$C$2161,2,0),'c'!$B$7:$E$83,2,0)</f>
        <v>Queso Cabrales</v>
      </c>
      <c r="D557" s="196" t="str">
        <f>VLOOKUP(VLOOKUP(VLOOKUP($B557,b!$B$7:$C$2161,2,0),'c'!$B$7:$E$83,4,0),d!$B$7:$C$14,2,0)</f>
        <v>Dairy Products</v>
      </c>
    </row>
    <row r="558" spans="1:4">
      <c r="A558"/>
      <c r="B558" s="195">
        <v>10798</v>
      </c>
      <c r="C558" s="196" t="str">
        <f>VLOOKUP(VLOOKUP($B558,b!$B$7:$C$2161,2,0),'c'!$B$7:$E$83,2,0)</f>
        <v>Tarte au sucre</v>
      </c>
      <c r="D558" s="196" t="str">
        <f>VLOOKUP(VLOOKUP(VLOOKUP($B558,b!$B$7:$C$2161,2,0),'c'!$B$7:$E$83,4,0),d!$B$7:$C$14,2,0)</f>
        <v>Confections</v>
      </c>
    </row>
    <row r="559" spans="1:4">
      <c r="A559"/>
      <c r="B559" s="197">
        <v>10799</v>
      </c>
      <c r="C559" s="196" t="str">
        <f>VLOOKUP(VLOOKUP($B559,b!$B$7:$C$2161,2,0),'c'!$B$7:$E$83,2,0)</f>
        <v>Konbu</v>
      </c>
      <c r="D559" s="196" t="str">
        <f>VLOOKUP(VLOOKUP(VLOOKUP($B559,b!$B$7:$C$2161,2,0),'c'!$B$7:$E$83,4,0),d!$B$7:$C$14,2,0)</f>
        <v>Seafood</v>
      </c>
    </row>
    <row r="560" spans="1:4">
      <c r="A560"/>
      <c r="B560" s="195">
        <v>10800</v>
      </c>
      <c r="C560" s="196" t="str">
        <f>VLOOKUP(VLOOKUP($B560,b!$B$7:$C$2161,2,0),'c'!$B$7:$E$83,2,0)</f>
        <v>Queso Cabrales</v>
      </c>
      <c r="D560" s="196" t="str">
        <f>VLOOKUP(VLOOKUP(VLOOKUP($B560,b!$B$7:$C$2161,2,0),'c'!$B$7:$E$83,4,0),d!$B$7:$C$14,2,0)</f>
        <v>Dairy Products</v>
      </c>
    </row>
    <row r="561" spans="1:4">
      <c r="A561"/>
      <c r="B561" s="197">
        <v>10801</v>
      </c>
      <c r="C561" s="196" t="str">
        <f>VLOOKUP(VLOOKUP($B561,b!$B$7:$C$2161,2,0),'c'!$B$7:$E$83,2,0)</f>
        <v>Alice Mutton</v>
      </c>
      <c r="D561" s="196" t="str">
        <f>VLOOKUP(VLOOKUP(VLOOKUP($B561,b!$B$7:$C$2161,2,0),'c'!$B$7:$E$83,4,0),d!$B$7:$C$14,2,0)</f>
        <v>Meat/Poultry</v>
      </c>
    </row>
    <row r="562" spans="1:4">
      <c r="A562"/>
      <c r="B562" s="195">
        <v>10802</v>
      </c>
      <c r="C562" s="196" t="str">
        <f>VLOOKUP(VLOOKUP($B562,b!$B$7:$C$2161,2,0),'c'!$B$7:$E$83,2,0)</f>
        <v>Nord-Ost Matjeshering</v>
      </c>
      <c r="D562" s="196" t="str">
        <f>VLOOKUP(VLOOKUP(VLOOKUP($B562,b!$B$7:$C$2161,2,0),'c'!$B$7:$E$83,4,0),d!$B$7:$C$14,2,0)</f>
        <v>Seafood</v>
      </c>
    </row>
    <row r="563" spans="1:4">
      <c r="A563"/>
      <c r="B563" s="197">
        <v>10803</v>
      </c>
      <c r="C563" s="196" t="str">
        <f>VLOOKUP(VLOOKUP($B563,b!$B$7:$C$2161,2,0),'c'!$B$7:$E$83,2,0)</f>
        <v>Teatime Chocolate Biscuits</v>
      </c>
      <c r="D563" s="196" t="str">
        <f>VLOOKUP(VLOOKUP(VLOOKUP($B563,b!$B$7:$C$2161,2,0),'c'!$B$7:$E$83,4,0),d!$B$7:$C$14,2,0)</f>
        <v>Confections</v>
      </c>
    </row>
    <row r="564" spans="1:4">
      <c r="A564"/>
      <c r="B564" s="195">
        <v>10804</v>
      </c>
      <c r="C564" s="196" t="str">
        <f>VLOOKUP(VLOOKUP($B564,b!$B$7:$C$2161,2,0),'c'!$B$7:$E$83,2,0)</f>
        <v>Ikura</v>
      </c>
      <c r="D564" s="196" t="str">
        <f>VLOOKUP(VLOOKUP(VLOOKUP($B564,b!$B$7:$C$2161,2,0),'c'!$B$7:$E$83,4,0),d!$B$7:$C$14,2,0)</f>
        <v>Seafood</v>
      </c>
    </row>
    <row r="565" spans="1:4">
      <c r="A565"/>
      <c r="B565" s="197">
        <v>10805</v>
      </c>
      <c r="C565" s="196" t="str">
        <f>VLOOKUP(VLOOKUP($B565,b!$B$7:$C$2161,2,0),'c'!$B$7:$E$83,2,0)</f>
        <v>Sasquatch Ale</v>
      </c>
      <c r="D565" s="196" t="str">
        <f>VLOOKUP(VLOOKUP(VLOOKUP($B565,b!$B$7:$C$2161,2,0),'c'!$B$7:$E$83,4,0),d!$B$7:$C$14,2,0)</f>
        <v>Beverages</v>
      </c>
    </row>
    <row r="566" spans="1:4">
      <c r="A566"/>
      <c r="B566" s="195">
        <v>10806</v>
      </c>
      <c r="C566" s="196" t="str">
        <f>VLOOKUP(VLOOKUP($B566,b!$B$7:$C$2161,2,0),'c'!$B$7:$E$83,2,0)</f>
        <v>Chang</v>
      </c>
      <c r="D566" s="196" t="str">
        <f>VLOOKUP(VLOOKUP(VLOOKUP($B566,b!$B$7:$C$2161,2,0),'c'!$B$7:$E$83,4,0),d!$B$7:$C$14,2,0)</f>
        <v>Beverages</v>
      </c>
    </row>
    <row r="567" spans="1:4">
      <c r="A567"/>
      <c r="B567" s="197">
        <v>10807</v>
      </c>
      <c r="C567" s="196" t="str">
        <f>VLOOKUP(VLOOKUP($B567,b!$B$7:$C$2161,2,0),'c'!$B$7:$E$83,2,0)</f>
        <v>Boston Crab Meat</v>
      </c>
      <c r="D567" s="196" t="str">
        <f>VLOOKUP(VLOOKUP(VLOOKUP($B567,b!$B$7:$C$2161,2,0),'c'!$B$7:$E$83,4,0),d!$B$7:$C$14,2,0)</f>
        <v>Seafood</v>
      </c>
    </row>
    <row r="568" spans="1:4">
      <c r="A568"/>
      <c r="B568" s="195">
        <v>10808</v>
      </c>
      <c r="C568" s="196" t="str">
        <f>VLOOKUP(VLOOKUP($B568,b!$B$7:$C$2161,2,0),'c'!$B$7:$E$83,2,0)</f>
        <v>Gnocchi di nonna Alice</v>
      </c>
      <c r="D568" s="196" t="str">
        <f>VLOOKUP(VLOOKUP(VLOOKUP($B568,b!$B$7:$C$2161,2,0),'c'!$B$7:$E$83,4,0),d!$B$7:$C$14,2,0)</f>
        <v>Grains/Cereals</v>
      </c>
    </row>
    <row r="569" spans="1:4">
      <c r="A569"/>
      <c r="B569" s="197">
        <v>10809</v>
      </c>
      <c r="C569" s="196" t="str">
        <f>VLOOKUP(VLOOKUP($B569,b!$B$7:$C$2161,2,0),'c'!$B$7:$E$83,2,0)</f>
        <v>Filo Mix</v>
      </c>
      <c r="D569" s="196" t="str">
        <f>VLOOKUP(VLOOKUP(VLOOKUP($B569,b!$B$7:$C$2161,2,0),'c'!$B$7:$E$83,4,0),d!$B$7:$C$14,2,0)</f>
        <v>Grains/Cereals</v>
      </c>
    </row>
    <row r="570" spans="1:4">
      <c r="A570"/>
      <c r="B570" s="195">
        <v>10810</v>
      </c>
      <c r="C570" s="196" t="str">
        <f>VLOOKUP(VLOOKUP($B570,b!$B$7:$C$2161,2,0),'c'!$B$7:$E$83,2,0)</f>
        <v>Konbu</v>
      </c>
      <c r="D570" s="196" t="str">
        <f>VLOOKUP(VLOOKUP(VLOOKUP($B570,b!$B$7:$C$2161,2,0),'c'!$B$7:$E$83,4,0),d!$B$7:$C$14,2,0)</f>
        <v>Seafood</v>
      </c>
    </row>
    <row r="571" spans="1:4">
      <c r="A571"/>
      <c r="B571" s="197">
        <v>10811</v>
      </c>
      <c r="C571" s="196" t="str">
        <f>VLOOKUP(VLOOKUP($B571,b!$B$7:$C$2161,2,0),'c'!$B$7:$E$83,2,0)</f>
        <v>Teatime Chocolate Biscuits</v>
      </c>
      <c r="D571" s="196" t="str">
        <f>VLOOKUP(VLOOKUP(VLOOKUP($B571,b!$B$7:$C$2161,2,0),'c'!$B$7:$E$83,4,0),d!$B$7:$C$14,2,0)</f>
        <v>Confections</v>
      </c>
    </row>
    <row r="572" spans="1:4">
      <c r="A572"/>
      <c r="B572" s="195">
        <v>10812</v>
      </c>
      <c r="C572" s="196" t="str">
        <f>VLOOKUP(VLOOKUP($B572,b!$B$7:$C$2161,2,0),'c'!$B$7:$E$83,2,0)</f>
        <v>Gorgonzola Telino</v>
      </c>
      <c r="D572" s="196" t="str">
        <f>VLOOKUP(VLOOKUP(VLOOKUP($B572,b!$B$7:$C$2161,2,0),'c'!$B$7:$E$83,4,0),d!$B$7:$C$14,2,0)</f>
        <v>Dairy Products</v>
      </c>
    </row>
    <row r="573" spans="1:4">
      <c r="A573"/>
      <c r="B573" s="197">
        <v>10813</v>
      </c>
      <c r="C573" s="196" t="str">
        <f>VLOOKUP(VLOOKUP($B573,b!$B$7:$C$2161,2,0),'c'!$B$7:$E$83,2,0)</f>
        <v>Chang</v>
      </c>
      <c r="D573" s="196" t="str">
        <f>VLOOKUP(VLOOKUP(VLOOKUP($B573,b!$B$7:$C$2161,2,0),'c'!$B$7:$E$83,4,0),d!$B$7:$C$14,2,0)</f>
        <v>Beverages</v>
      </c>
    </row>
    <row r="574" spans="1:4">
      <c r="A574"/>
      <c r="B574" s="195">
        <v>10814</v>
      </c>
      <c r="C574" s="196" t="str">
        <f>VLOOKUP(VLOOKUP($B574,b!$B$7:$C$2161,2,0),'c'!$B$7:$E$83,2,0)</f>
        <v>Jack's New England Clam Chowder</v>
      </c>
      <c r="D574" s="196" t="str">
        <f>VLOOKUP(VLOOKUP(VLOOKUP($B574,b!$B$7:$C$2161,2,0),'c'!$B$7:$E$83,4,0),d!$B$7:$C$14,2,0)</f>
        <v>Seafood</v>
      </c>
    </row>
    <row r="575" spans="1:4">
      <c r="A575"/>
      <c r="B575" s="197">
        <v>10815</v>
      </c>
      <c r="C575" s="196" t="str">
        <f>VLOOKUP(VLOOKUP($B575,b!$B$7:$C$2161,2,0),'c'!$B$7:$E$83,2,0)</f>
        <v>Geitost</v>
      </c>
      <c r="D575" s="196" t="str">
        <f>VLOOKUP(VLOOKUP(VLOOKUP($B575,b!$B$7:$C$2161,2,0),'c'!$B$7:$E$83,4,0),d!$B$7:$C$14,2,0)</f>
        <v>Dairy Products</v>
      </c>
    </row>
    <row r="576" spans="1:4">
      <c r="A576"/>
      <c r="B576" s="195">
        <v>10816</v>
      </c>
      <c r="C576" s="196" t="str">
        <f>VLOOKUP(VLOOKUP($B576,b!$B$7:$C$2161,2,0),'c'!$B$7:$E$83,2,0)</f>
        <v>Côte de Blaye</v>
      </c>
      <c r="D576" s="196" t="str">
        <f>VLOOKUP(VLOOKUP(VLOOKUP($B576,b!$B$7:$C$2161,2,0),'c'!$B$7:$E$83,4,0),d!$B$7:$C$14,2,0)</f>
        <v>Beverages</v>
      </c>
    </row>
    <row r="577" spans="1:4">
      <c r="A577"/>
      <c r="B577" s="197">
        <v>10817</v>
      </c>
      <c r="C577" s="196" t="str">
        <f>VLOOKUP(VLOOKUP($B577,b!$B$7:$C$2161,2,0),'c'!$B$7:$E$83,2,0)</f>
        <v>Gumbär Gummibärchen</v>
      </c>
      <c r="D577" s="196" t="str">
        <f>VLOOKUP(VLOOKUP(VLOOKUP($B577,b!$B$7:$C$2161,2,0),'c'!$B$7:$E$83,4,0),d!$B$7:$C$14,2,0)</f>
        <v>Confections</v>
      </c>
    </row>
    <row r="578" spans="1:4">
      <c r="A578"/>
      <c r="B578" s="195">
        <v>10818</v>
      </c>
      <c r="C578" s="196" t="str">
        <f>VLOOKUP(VLOOKUP($B578,b!$B$7:$C$2161,2,0),'c'!$B$7:$E$83,2,0)</f>
        <v>Mascarpone Fabioli</v>
      </c>
      <c r="D578" s="196" t="str">
        <f>VLOOKUP(VLOOKUP(VLOOKUP($B578,b!$B$7:$C$2161,2,0),'c'!$B$7:$E$83,4,0),d!$B$7:$C$14,2,0)</f>
        <v>Dairy Products</v>
      </c>
    </row>
    <row r="579" spans="1:4">
      <c r="A579"/>
      <c r="B579" s="197">
        <v>10819</v>
      </c>
      <c r="C579" s="196" t="str">
        <f>VLOOKUP(VLOOKUP($B579,b!$B$7:$C$2161,2,0),'c'!$B$7:$E$83,2,0)</f>
        <v>Ipoh Coffee</v>
      </c>
      <c r="D579" s="196" t="str">
        <f>VLOOKUP(VLOOKUP(VLOOKUP($B579,b!$B$7:$C$2161,2,0),'c'!$B$7:$E$83,4,0),d!$B$7:$C$14,2,0)</f>
        <v>Beverages</v>
      </c>
    </row>
    <row r="580" spans="1:4">
      <c r="A580"/>
      <c r="B580" s="195">
        <v>10820</v>
      </c>
      <c r="C580" s="196" t="str">
        <f>VLOOKUP(VLOOKUP($B580,b!$B$7:$C$2161,2,0),'c'!$B$7:$E$83,2,0)</f>
        <v>Gnocchi di nonna Alice</v>
      </c>
      <c r="D580" s="196" t="str">
        <f>VLOOKUP(VLOOKUP(VLOOKUP($B580,b!$B$7:$C$2161,2,0),'c'!$B$7:$E$83,4,0),d!$B$7:$C$14,2,0)</f>
        <v>Grains/Cereals</v>
      </c>
    </row>
    <row r="581" spans="1:4">
      <c r="A581"/>
      <c r="B581" s="197">
        <v>10821</v>
      </c>
      <c r="C581" s="196" t="str">
        <f>VLOOKUP(VLOOKUP($B581,b!$B$7:$C$2161,2,0),'c'!$B$7:$E$83,2,0)</f>
        <v>Steeleye Stout</v>
      </c>
      <c r="D581" s="196" t="str">
        <f>VLOOKUP(VLOOKUP(VLOOKUP($B581,b!$B$7:$C$2161,2,0),'c'!$B$7:$E$83,4,0),d!$B$7:$C$14,2,0)</f>
        <v>Beverages</v>
      </c>
    </row>
    <row r="582" spans="1:4">
      <c r="A582"/>
      <c r="B582" s="195">
        <v>10822</v>
      </c>
      <c r="C582" s="196" t="str">
        <f>VLOOKUP(VLOOKUP($B582,b!$B$7:$C$2161,2,0),'c'!$B$7:$E$83,2,0)</f>
        <v>Tarte au sucre</v>
      </c>
      <c r="D582" s="196" t="str">
        <f>VLOOKUP(VLOOKUP(VLOOKUP($B582,b!$B$7:$C$2161,2,0),'c'!$B$7:$E$83,4,0),d!$B$7:$C$14,2,0)</f>
        <v>Confections</v>
      </c>
    </row>
    <row r="583" spans="1:4">
      <c r="A583"/>
      <c r="B583" s="197">
        <v>10823</v>
      </c>
      <c r="C583" s="196" t="str">
        <f>VLOOKUP(VLOOKUP($B583,b!$B$7:$C$2161,2,0),'c'!$B$7:$E$83,2,0)</f>
        <v>Queso Cabrales</v>
      </c>
      <c r="D583" s="196" t="str">
        <f>VLOOKUP(VLOOKUP(VLOOKUP($B583,b!$B$7:$C$2161,2,0),'c'!$B$7:$E$83,4,0),d!$B$7:$C$14,2,0)</f>
        <v>Dairy Products</v>
      </c>
    </row>
    <row r="584" spans="1:4">
      <c r="A584"/>
      <c r="B584" s="195">
        <v>10824</v>
      </c>
      <c r="C584" s="196" t="str">
        <f>VLOOKUP(VLOOKUP($B584,b!$B$7:$C$2161,2,0),'c'!$B$7:$E$83,2,0)</f>
        <v>Jack's New England Clam Chowder</v>
      </c>
      <c r="D584" s="196" t="str">
        <f>VLOOKUP(VLOOKUP(VLOOKUP($B584,b!$B$7:$C$2161,2,0),'c'!$B$7:$E$83,4,0),d!$B$7:$C$14,2,0)</f>
        <v>Seafood</v>
      </c>
    </row>
    <row r="585" spans="1:4">
      <c r="A585"/>
      <c r="B585" s="197">
        <v>10825</v>
      </c>
      <c r="C585" s="196" t="str">
        <f>VLOOKUP(VLOOKUP($B585,b!$B$7:$C$2161,2,0),'c'!$B$7:$E$83,2,0)</f>
        <v>Gumbär Gummibärchen</v>
      </c>
      <c r="D585" s="196" t="str">
        <f>VLOOKUP(VLOOKUP(VLOOKUP($B585,b!$B$7:$C$2161,2,0),'c'!$B$7:$E$83,4,0),d!$B$7:$C$14,2,0)</f>
        <v>Confections</v>
      </c>
    </row>
    <row r="586" spans="1:4">
      <c r="A586"/>
      <c r="B586" s="195">
        <v>10826</v>
      </c>
      <c r="C586" s="196" t="str">
        <f>VLOOKUP(VLOOKUP($B586,b!$B$7:$C$2161,2,0),'c'!$B$7:$E$83,2,0)</f>
        <v>Gorgonzola Telino</v>
      </c>
      <c r="D586" s="196" t="str">
        <f>VLOOKUP(VLOOKUP(VLOOKUP($B586,b!$B$7:$C$2161,2,0),'c'!$B$7:$E$83,4,0),d!$B$7:$C$14,2,0)</f>
        <v>Dairy Products</v>
      </c>
    </row>
    <row r="587" spans="1:4">
      <c r="A587"/>
      <c r="B587" s="197">
        <v>10827</v>
      </c>
      <c r="C587" s="196" t="str">
        <f>VLOOKUP(VLOOKUP($B587,b!$B$7:$C$2161,2,0),'c'!$B$7:$E$83,2,0)</f>
        <v>Ikura</v>
      </c>
      <c r="D587" s="196" t="str">
        <f>VLOOKUP(VLOOKUP(VLOOKUP($B587,b!$B$7:$C$2161,2,0),'c'!$B$7:$E$83,4,0),d!$B$7:$C$14,2,0)</f>
        <v>Seafood</v>
      </c>
    </row>
    <row r="588" spans="1:4">
      <c r="A588"/>
      <c r="B588" s="195">
        <v>10828</v>
      </c>
      <c r="C588" s="196" t="str">
        <f>VLOOKUP(VLOOKUP($B588,b!$B$7:$C$2161,2,0),'c'!$B$7:$E$83,2,0)</f>
        <v>Sir Rodney's Marmalade</v>
      </c>
      <c r="D588" s="196" t="str">
        <f>VLOOKUP(VLOOKUP(VLOOKUP($B588,b!$B$7:$C$2161,2,0),'c'!$B$7:$E$83,4,0),d!$B$7:$C$14,2,0)</f>
        <v>Confections</v>
      </c>
    </row>
    <row r="589" spans="1:4">
      <c r="A589"/>
      <c r="B589" s="197">
        <v>10829</v>
      </c>
      <c r="C589" s="196" t="str">
        <f>VLOOKUP(VLOOKUP($B589,b!$B$7:$C$2161,2,0),'c'!$B$7:$E$83,2,0)</f>
        <v>Chang</v>
      </c>
      <c r="D589" s="196" t="str">
        <f>VLOOKUP(VLOOKUP(VLOOKUP($B589,b!$B$7:$C$2161,2,0),'c'!$B$7:$E$83,4,0),d!$B$7:$C$14,2,0)</f>
        <v>Beverages</v>
      </c>
    </row>
    <row r="590" spans="1:4">
      <c r="A590"/>
      <c r="B590" s="195">
        <v>10830</v>
      </c>
      <c r="C590" s="196" t="str">
        <f>VLOOKUP(VLOOKUP($B590,b!$B$7:$C$2161,2,0),'c'!$B$7:$E$83,2,0)</f>
        <v>Grandma's Boysenberry Spread</v>
      </c>
      <c r="D590" s="196" t="str">
        <f>VLOOKUP(VLOOKUP(VLOOKUP($B590,b!$B$7:$C$2161,2,0),'c'!$B$7:$E$83,4,0),d!$B$7:$C$14,2,0)</f>
        <v>Condiments</v>
      </c>
    </row>
    <row r="591" spans="1:4">
      <c r="A591"/>
      <c r="B591" s="197">
        <v>10831</v>
      </c>
      <c r="C591" s="196" t="str">
        <f>VLOOKUP(VLOOKUP($B591,b!$B$7:$C$2161,2,0),'c'!$B$7:$E$83,2,0)</f>
        <v>Teatime Chocolate Biscuits</v>
      </c>
      <c r="D591" s="196" t="str">
        <f>VLOOKUP(VLOOKUP(VLOOKUP($B591,b!$B$7:$C$2161,2,0),'c'!$B$7:$E$83,4,0),d!$B$7:$C$14,2,0)</f>
        <v>Confections</v>
      </c>
    </row>
    <row r="592" spans="1:4">
      <c r="A592"/>
      <c r="B592" s="195">
        <v>10832</v>
      </c>
      <c r="C592" s="196" t="str">
        <f>VLOOKUP(VLOOKUP($B592,b!$B$7:$C$2161,2,0),'c'!$B$7:$E$83,2,0)</f>
        <v>Konbu</v>
      </c>
      <c r="D592" s="196" t="str">
        <f>VLOOKUP(VLOOKUP(VLOOKUP($B592,b!$B$7:$C$2161,2,0),'c'!$B$7:$E$83,4,0),d!$B$7:$C$14,2,0)</f>
        <v>Seafood</v>
      </c>
    </row>
    <row r="593" spans="1:4">
      <c r="A593"/>
      <c r="B593" s="197">
        <v>10833</v>
      </c>
      <c r="C593" s="196" t="str">
        <f>VLOOKUP(VLOOKUP($B593,b!$B$7:$C$2161,2,0),'c'!$B$7:$E$83,2,0)</f>
        <v>Uncle Bob's Organic Dried Pears</v>
      </c>
      <c r="D593" s="196" t="str">
        <f>VLOOKUP(VLOOKUP(VLOOKUP($B593,b!$B$7:$C$2161,2,0),'c'!$B$7:$E$83,4,0),d!$B$7:$C$14,2,0)</f>
        <v>Produce</v>
      </c>
    </row>
    <row r="594" spans="1:4">
      <c r="A594"/>
      <c r="B594" s="195">
        <v>10834</v>
      </c>
      <c r="C594" s="196" t="str">
        <f>VLOOKUP(VLOOKUP($B594,b!$B$7:$C$2161,2,0),'c'!$B$7:$E$83,2,0)</f>
        <v>Thüringer Rostbratwurst</v>
      </c>
      <c r="D594" s="196" t="str">
        <f>VLOOKUP(VLOOKUP(VLOOKUP($B594,b!$B$7:$C$2161,2,0),'c'!$B$7:$E$83,4,0),d!$B$7:$C$14,2,0)</f>
        <v>Meat/Poultry</v>
      </c>
    </row>
    <row r="595" spans="1:4">
      <c r="A595"/>
      <c r="B595" s="197">
        <v>10835</v>
      </c>
      <c r="C595" s="196" t="str">
        <f>VLOOKUP(VLOOKUP($B595,b!$B$7:$C$2161,2,0),'c'!$B$7:$E$83,2,0)</f>
        <v>Raclette Courdavault</v>
      </c>
      <c r="D595" s="196" t="str">
        <f>VLOOKUP(VLOOKUP(VLOOKUP($B595,b!$B$7:$C$2161,2,0),'c'!$B$7:$E$83,4,0),d!$B$7:$C$14,2,0)</f>
        <v>Dairy Products</v>
      </c>
    </row>
    <row r="596" spans="1:4">
      <c r="A596"/>
      <c r="B596" s="195">
        <v>10836</v>
      </c>
      <c r="C596" s="196" t="str">
        <f>VLOOKUP(VLOOKUP($B596,b!$B$7:$C$2161,2,0),'c'!$B$7:$E$83,2,0)</f>
        <v>Gustaf's Knäckebröd</v>
      </c>
      <c r="D596" s="196" t="str">
        <f>VLOOKUP(VLOOKUP(VLOOKUP($B596,b!$B$7:$C$2161,2,0),'c'!$B$7:$E$83,4,0),d!$B$7:$C$14,2,0)</f>
        <v>Grains/Cereals</v>
      </c>
    </row>
    <row r="597" spans="1:4">
      <c r="A597"/>
      <c r="B597" s="197">
        <v>10837</v>
      </c>
      <c r="C597" s="196" t="str">
        <f>VLOOKUP(VLOOKUP($B597,b!$B$7:$C$2161,2,0),'c'!$B$7:$E$83,2,0)</f>
        <v>Konbu</v>
      </c>
      <c r="D597" s="196" t="str">
        <f>VLOOKUP(VLOOKUP(VLOOKUP($B597,b!$B$7:$C$2161,2,0),'c'!$B$7:$E$83,4,0),d!$B$7:$C$14,2,0)</f>
        <v>Seafood</v>
      </c>
    </row>
    <row r="598" spans="1:4">
      <c r="A598"/>
      <c r="B598" s="195">
        <v>10838</v>
      </c>
      <c r="C598" s="196" t="str">
        <f>VLOOKUP(VLOOKUP($B598,b!$B$7:$C$2161,2,0),'c'!$B$7:$E$83,2,0)</f>
        <v>Chai</v>
      </c>
      <c r="D598" s="196" t="str">
        <f>VLOOKUP(VLOOKUP(VLOOKUP($B598,b!$B$7:$C$2161,2,0),'c'!$B$7:$E$83,4,0),d!$B$7:$C$14,2,0)</f>
        <v>Beverages</v>
      </c>
    </row>
    <row r="599" spans="1:4">
      <c r="A599"/>
      <c r="B599" s="197">
        <v>10839</v>
      </c>
      <c r="C599" s="196" t="str">
        <f>VLOOKUP(VLOOKUP($B599,b!$B$7:$C$2161,2,0),'c'!$B$7:$E$83,2,0)</f>
        <v>Escargots de Bourgogne</v>
      </c>
      <c r="D599" s="196" t="str">
        <f>VLOOKUP(VLOOKUP(VLOOKUP($B599,b!$B$7:$C$2161,2,0),'c'!$B$7:$E$83,4,0),d!$B$7:$C$14,2,0)</f>
        <v>Seafood</v>
      </c>
    </row>
    <row r="600" spans="1:4">
      <c r="A600"/>
      <c r="B600" s="195">
        <v>10840</v>
      </c>
      <c r="C600" s="196" t="str">
        <f>VLOOKUP(VLOOKUP($B600,b!$B$7:$C$2161,2,0),'c'!$B$7:$E$83,2,0)</f>
        <v>NuNuCa Nuß-Nougat-Creme</v>
      </c>
      <c r="D600" s="196" t="str">
        <f>VLOOKUP(VLOOKUP(VLOOKUP($B600,b!$B$7:$C$2161,2,0),'c'!$B$7:$E$83,4,0),d!$B$7:$C$14,2,0)</f>
        <v>Confections</v>
      </c>
    </row>
    <row r="601" spans="1:4">
      <c r="A601"/>
      <c r="B601" s="197">
        <v>10841</v>
      </c>
      <c r="C601" s="196" t="str">
        <f>VLOOKUP(VLOOKUP($B601,b!$B$7:$C$2161,2,0),'c'!$B$7:$E$83,2,0)</f>
        <v>Ikura</v>
      </c>
      <c r="D601" s="196" t="str">
        <f>VLOOKUP(VLOOKUP(VLOOKUP($B601,b!$B$7:$C$2161,2,0),'c'!$B$7:$E$83,4,0),d!$B$7:$C$14,2,0)</f>
        <v>Seafood</v>
      </c>
    </row>
    <row r="602" spans="1:4">
      <c r="A602"/>
      <c r="B602" s="195">
        <v>10842</v>
      </c>
      <c r="C602" s="196" t="str">
        <f>VLOOKUP(VLOOKUP($B602,b!$B$7:$C$2161,2,0),'c'!$B$7:$E$83,2,0)</f>
        <v>Queso Cabrales</v>
      </c>
      <c r="D602" s="196" t="str">
        <f>VLOOKUP(VLOOKUP(VLOOKUP($B602,b!$B$7:$C$2161,2,0),'c'!$B$7:$E$83,4,0),d!$B$7:$C$14,2,0)</f>
        <v>Dairy Products</v>
      </c>
    </row>
    <row r="603" spans="1:4">
      <c r="A603"/>
      <c r="B603" s="197">
        <v>10843</v>
      </c>
      <c r="C603" s="196" t="str">
        <f>VLOOKUP(VLOOKUP($B603,b!$B$7:$C$2161,2,0),'c'!$B$7:$E$83,2,0)</f>
        <v>Manjimup Dried Apples</v>
      </c>
      <c r="D603" s="196" t="str">
        <f>VLOOKUP(VLOOKUP(VLOOKUP($B603,b!$B$7:$C$2161,2,0),'c'!$B$7:$E$83,4,0),d!$B$7:$C$14,2,0)</f>
        <v>Produce</v>
      </c>
    </row>
    <row r="604" spans="1:4">
      <c r="A604"/>
      <c r="B604" s="195">
        <v>10844</v>
      </c>
      <c r="C604" s="196" t="str">
        <f>VLOOKUP(VLOOKUP($B604,b!$B$7:$C$2161,2,0),'c'!$B$7:$E$83,2,0)</f>
        <v>Gustaf's Knäckebröd</v>
      </c>
      <c r="D604" s="196" t="str">
        <f>VLOOKUP(VLOOKUP(VLOOKUP($B604,b!$B$7:$C$2161,2,0),'c'!$B$7:$E$83,4,0),d!$B$7:$C$14,2,0)</f>
        <v>Grains/Cereals</v>
      </c>
    </row>
    <row r="605" spans="1:4">
      <c r="A605"/>
      <c r="B605" s="197">
        <v>10845</v>
      </c>
      <c r="C605" s="196" t="str">
        <f>VLOOKUP(VLOOKUP($B605,b!$B$7:$C$2161,2,0),'c'!$B$7:$E$83,2,0)</f>
        <v>Tunnbröd</v>
      </c>
      <c r="D605" s="196" t="str">
        <f>VLOOKUP(VLOOKUP(VLOOKUP($B605,b!$B$7:$C$2161,2,0),'c'!$B$7:$E$83,4,0),d!$B$7:$C$14,2,0)</f>
        <v>Grains/Cereals</v>
      </c>
    </row>
    <row r="606" spans="1:4">
      <c r="A606"/>
      <c r="B606" s="195">
        <v>10846</v>
      </c>
      <c r="C606" s="196" t="str">
        <f>VLOOKUP(VLOOKUP($B606,b!$B$7:$C$2161,2,0),'c'!$B$7:$E$83,2,0)</f>
        <v>Chef Anton's Cajun Seasoning</v>
      </c>
      <c r="D606" s="196" t="str">
        <f>VLOOKUP(VLOOKUP(VLOOKUP($B606,b!$B$7:$C$2161,2,0),'c'!$B$7:$E$83,4,0),d!$B$7:$C$14,2,0)</f>
        <v>Condiments</v>
      </c>
    </row>
    <row r="607" spans="1:4">
      <c r="A607"/>
      <c r="B607" s="197">
        <v>10847</v>
      </c>
      <c r="C607" s="196" t="str">
        <f>VLOOKUP(VLOOKUP($B607,b!$B$7:$C$2161,2,0),'c'!$B$7:$E$83,2,0)</f>
        <v>Chai</v>
      </c>
      <c r="D607" s="196" t="str">
        <f>VLOOKUP(VLOOKUP(VLOOKUP($B607,b!$B$7:$C$2161,2,0),'c'!$B$7:$E$83,4,0),d!$B$7:$C$14,2,0)</f>
        <v>Beverages</v>
      </c>
    </row>
    <row r="608" spans="1:4">
      <c r="A608"/>
      <c r="B608" s="195">
        <v>10848</v>
      </c>
      <c r="C608" s="196" t="str">
        <f>VLOOKUP(VLOOKUP($B608,b!$B$7:$C$2161,2,0),'c'!$B$7:$E$83,2,0)</f>
        <v>Chef Anton's Gumbo Mix</v>
      </c>
      <c r="D608" s="196" t="str">
        <f>VLOOKUP(VLOOKUP(VLOOKUP($B608,b!$B$7:$C$2161,2,0),'c'!$B$7:$E$83,4,0),d!$B$7:$C$14,2,0)</f>
        <v>Condiments</v>
      </c>
    </row>
    <row r="609" spans="1:4">
      <c r="A609"/>
      <c r="B609" s="197">
        <v>10849</v>
      </c>
      <c r="C609" s="196" t="str">
        <f>VLOOKUP(VLOOKUP($B609,b!$B$7:$C$2161,2,0),'c'!$B$7:$E$83,2,0)</f>
        <v>Aniseed Syrup</v>
      </c>
      <c r="D609" s="196" t="str">
        <f>VLOOKUP(VLOOKUP(VLOOKUP($B609,b!$B$7:$C$2161,2,0),'c'!$B$7:$E$83,4,0),d!$B$7:$C$14,2,0)</f>
        <v>Condiments</v>
      </c>
    </row>
    <row r="610" spans="1:4">
      <c r="A610"/>
      <c r="B610" s="195">
        <v>10850</v>
      </c>
      <c r="C610" s="196" t="str">
        <f>VLOOKUP(VLOOKUP($B610,b!$B$7:$C$2161,2,0),'c'!$B$7:$E$83,2,0)</f>
        <v>NuNuCa Nuß-Nougat-Creme</v>
      </c>
      <c r="D610" s="196" t="str">
        <f>VLOOKUP(VLOOKUP(VLOOKUP($B610,b!$B$7:$C$2161,2,0),'c'!$B$7:$E$83,4,0),d!$B$7:$C$14,2,0)</f>
        <v>Confections</v>
      </c>
    </row>
    <row r="611" spans="1:4">
      <c r="A611"/>
      <c r="B611" s="197">
        <v>10851</v>
      </c>
      <c r="C611" s="196" t="str">
        <f>VLOOKUP(VLOOKUP($B611,b!$B$7:$C$2161,2,0),'c'!$B$7:$E$83,2,0)</f>
        <v>Chang</v>
      </c>
      <c r="D611" s="196" t="str">
        <f>VLOOKUP(VLOOKUP(VLOOKUP($B611,b!$B$7:$C$2161,2,0),'c'!$B$7:$E$83,4,0),d!$B$7:$C$14,2,0)</f>
        <v>Beverages</v>
      </c>
    </row>
    <row r="612" spans="1:4">
      <c r="A612"/>
      <c r="B612" s="195">
        <v>10852</v>
      </c>
      <c r="C612" s="196" t="str">
        <f>VLOOKUP(VLOOKUP($B612,b!$B$7:$C$2161,2,0),'c'!$B$7:$E$83,2,0)</f>
        <v>Chang</v>
      </c>
      <c r="D612" s="196" t="str">
        <f>VLOOKUP(VLOOKUP(VLOOKUP($B612,b!$B$7:$C$2161,2,0),'c'!$B$7:$E$83,4,0),d!$B$7:$C$14,2,0)</f>
        <v>Beverages</v>
      </c>
    </row>
    <row r="613" spans="1:4">
      <c r="A613"/>
      <c r="B613" s="197">
        <v>10853</v>
      </c>
      <c r="C613" s="196" t="str">
        <f>VLOOKUP(VLOOKUP($B613,b!$B$7:$C$2161,2,0),'c'!$B$7:$E$83,2,0)</f>
        <v>Carnarvon Tigers</v>
      </c>
      <c r="D613" s="196" t="str">
        <f>VLOOKUP(VLOOKUP(VLOOKUP($B613,b!$B$7:$C$2161,2,0),'c'!$B$7:$E$83,4,0),d!$B$7:$C$14,2,0)</f>
        <v>Seafood</v>
      </c>
    </row>
    <row r="614" spans="1:4">
      <c r="A614"/>
      <c r="B614" s="195">
        <v>10854</v>
      </c>
      <c r="C614" s="196" t="str">
        <f>VLOOKUP(VLOOKUP($B614,b!$B$7:$C$2161,2,0),'c'!$B$7:$E$83,2,0)</f>
        <v>Ikura</v>
      </c>
      <c r="D614" s="196" t="str">
        <f>VLOOKUP(VLOOKUP(VLOOKUP($B614,b!$B$7:$C$2161,2,0),'c'!$B$7:$E$83,4,0),d!$B$7:$C$14,2,0)</f>
        <v>Seafood</v>
      </c>
    </row>
    <row r="615" spans="1:4">
      <c r="A615"/>
      <c r="B615" s="197">
        <v>10855</v>
      </c>
      <c r="C615" s="196" t="str">
        <f>VLOOKUP(VLOOKUP($B615,b!$B$7:$C$2161,2,0),'c'!$B$7:$E$83,2,0)</f>
        <v>Pavlova</v>
      </c>
      <c r="D615" s="196" t="str">
        <f>VLOOKUP(VLOOKUP(VLOOKUP($B615,b!$B$7:$C$2161,2,0),'c'!$B$7:$E$83,4,0),d!$B$7:$C$14,2,0)</f>
        <v>Confections</v>
      </c>
    </row>
    <row r="616" spans="1:4">
      <c r="A616"/>
      <c r="B616" s="195">
        <v>10856</v>
      </c>
      <c r="C616" s="196" t="str">
        <f>VLOOKUP(VLOOKUP($B616,b!$B$7:$C$2161,2,0),'c'!$B$7:$E$83,2,0)</f>
        <v>Chang</v>
      </c>
      <c r="D616" s="196" t="str">
        <f>VLOOKUP(VLOOKUP(VLOOKUP($B616,b!$B$7:$C$2161,2,0),'c'!$B$7:$E$83,4,0),d!$B$7:$C$14,2,0)</f>
        <v>Beverages</v>
      </c>
    </row>
    <row r="617" spans="1:4">
      <c r="A617"/>
      <c r="B617" s="197">
        <v>10857</v>
      </c>
      <c r="C617" s="196" t="str">
        <f>VLOOKUP(VLOOKUP($B617,b!$B$7:$C$2161,2,0),'c'!$B$7:$E$83,2,0)</f>
        <v>Aniseed Syrup</v>
      </c>
      <c r="D617" s="196" t="str">
        <f>VLOOKUP(VLOOKUP(VLOOKUP($B617,b!$B$7:$C$2161,2,0),'c'!$B$7:$E$83,4,0),d!$B$7:$C$14,2,0)</f>
        <v>Condiments</v>
      </c>
    </row>
    <row r="618" spans="1:4">
      <c r="A618"/>
      <c r="B618" s="195">
        <v>10858</v>
      </c>
      <c r="C618" s="196" t="str">
        <f>VLOOKUP(VLOOKUP($B618,b!$B$7:$C$2161,2,0),'c'!$B$7:$E$83,2,0)</f>
        <v>Uncle Bob's Organic Dried Pears</v>
      </c>
      <c r="D618" s="196" t="str">
        <f>VLOOKUP(VLOOKUP(VLOOKUP($B618,b!$B$7:$C$2161,2,0),'c'!$B$7:$E$83,4,0),d!$B$7:$C$14,2,0)</f>
        <v>Produce</v>
      </c>
    </row>
    <row r="619" spans="1:4">
      <c r="A619"/>
      <c r="B619" s="197">
        <v>10859</v>
      </c>
      <c r="C619" s="196" t="str">
        <f>VLOOKUP(VLOOKUP($B619,b!$B$7:$C$2161,2,0),'c'!$B$7:$E$83,2,0)</f>
        <v>Guaraná Fantástica</v>
      </c>
      <c r="D619" s="196" t="str">
        <f>VLOOKUP(VLOOKUP(VLOOKUP($B619,b!$B$7:$C$2161,2,0),'c'!$B$7:$E$83,4,0),d!$B$7:$C$14,2,0)</f>
        <v>Beverages</v>
      </c>
    </row>
    <row r="620" spans="1:4">
      <c r="A620"/>
      <c r="B620" s="195">
        <v>10860</v>
      </c>
      <c r="C620" s="196" t="str">
        <f>VLOOKUP(VLOOKUP($B620,b!$B$7:$C$2161,2,0),'c'!$B$7:$E$83,2,0)</f>
        <v>Manjimup Dried Apples</v>
      </c>
      <c r="D620" s="196" t="str">
        <f>VLOOKUP(VLOOKUP(VLOOKUP($B620,b!$B$7:$C$2161,2,0),'c'!$B$7:$E$83,4,0),d!$B$7:$C$14,2,0)</f>
        <v>Produce</v>
      </c>
    </row>
    <row r="621" spans="1:4">
      <c r="A621"/>
      <c r="B621" s="197">
        <v>10861</v>
      </c>
      <c r="C621" s="196" t="str">
        <f>VLOOKUP(VLOOKUP($B621,b!$B$7:$C$2161,2,0),'c'!$B$7:$E$83,2,0)</f>
        <v>Alice Mutton</v>
      </c>
      <c r="D621" s="196" t="str">
        <f>VLOOKUP(VLOOKUP(VLOOKUP($B621,b!$B$7:$C$2161,2,0),'c'!$B$7:$E$83,4,0),d!$B$7:$C$14,2,0)</f>
        <v>Meat/Poultry</v>
      </c>
    </row>
    <row r="622" spans="1:4">
      <c r="A622"/>
      <c r="B622" s="195">
        <v>10862</v>
      </c>
      <c r="C622" s="196" t="str">
        <f>VLOOKUP(VLOOKUP($B622,b!$B$7:$C$2161,2,0),'c'!$B$7:$E$83,2,0)</f>
        <v>Queso Cabrales</v>
      </c>
      <c r="D622" s="196" t="str">
        <f>VLOOKUP(VLOOKUP(VLOOKUP($B622,b!$B$7:$C$2161,2,0),'c'!$B$7:$E$83,4,0),d!$B$7:$C$14,2,0)</f>
        <v>Dairy Products</v>
      </c>
    </row>
    <row r="623" spans="1:4">
      <c r="A623"/>
      <c r="B623" s="197">
        <v>10863</v>
      </c>
      <c r="C623" s="196" t="str">
        <f>VLOOKUP(VLOOKUP($B623,b!$B$7:$C$2161,2,0),'c'!$B$7:$E$83,2,0)</f>
        <v>Chai</v>
      </c>
      <c r="D623" s="196" t="str">
        <f>VLOOKUP(VLOOKUP(VLOOKUP($B623,b!$B$7:$C$2161,2,0),'c'!$B$7:$E$83,4,0),d!$B$7:$C$14,2,0)</f>
        <v>Beverages</v>
      </c>
    </row>
    <row r="624" spans="1:4">
      <c r="A624"/>
      <c r="B624" s="195">
        <v>10864</v>
      </c>
      <c r="C624" s="196" t="str">
        <f>VLOOKUP(VLOOKUP($B624,b!$B$7:$C$2161,2,0),'c'!$B$7:$E$83,2,0)</f>
        <v>Steeleye Stout</v>
      </c>
      <c r="D624" s="196" t="str">
        <f>VLOOKUP(VLOOKUP(VLOOKUP($B624,b!$B$7:$C$2161,2,0),'c'!$B$7:$E$83,4,0),d!$B$7:$C$14,2,0)</f>
        <v>Beverages</v>
      </c>
    </row>
    <row r="625" spans="1:4">
      <c r="A625"/>
      <c r="B625" s="197">
        <v>10865</v>
      </c>
      <c r="C625" s="196" t="str">
        <f>VLOOKUP(VLOOKUP($B625,b!$B$7:$C$2161,2,0),'c'!$B$7:$E$83,2,0)</f>
        <v>Côte de Blaye</v>
      </c>
      <c r="D625" s="196" t="str">
        <f>VLOOKUP(VLOOKUP(VLOOKUP($B625,b!$B$7:$C$2161,2,0),'c'!$B$7:$E$83,4,0),d!$B$7:$C$14,2,0)</f>
        <v>Beverages</v>
      </c>
    </row>
    <row r="626" spans="1:4">
      <c r="A626"/>
      <c r="B626" s="195">
        <v>10866</v>
      </c>
      <c r="C626" s="196" t="str">
        <f>VLOOKUP(VLOOKUP($B626,b!$B$7:$C$2161,2,0),'c'!$B$7:$E$83,2,0)</f>
        <v>Chang</v>
      </c>
      <c r="D626" s="196" t="str">
        <f>VLOOKUP(VLOOKUP(VLOOKUP($B626,b!$B$7:$C$2161,2,0),'c'!$B$7:$E$83,4,0),d!$B$7:$C$14,2,0)</f>
        <v>Beverages</v>
      </c>
    </row>
    <row r="627" spans="1:4">
      <c r="A627"/>
      <c r="B627" s="197">
        <v>10867</v>
      </c>
      <c r="C627" s="196" t="str">
        <f>VLOOKUP(VLOOKUP($B627,b!$B$7:$C$2161,2,0),'c'!$B$7:$E$83,2,0)</f>
        <v>Perth Pasties</v>
      </c>
      <c r="D627" s="196" t="str">
        <f>VLOOKUP(VLOOKUP(VLOOKUP($B627,b!$B$7:$C$2161,2,0),'c'!$B$7:$E$83,4,0),d!$B$7:$C$14,2,0)</f>
        <v>Meat/Poultry</v>
      </c>
    </row>
    <row r="628" spans="1:4">
      <c r="A628"/>
      <c r="B628" s="195">
        <v>10868</v>
      </c>
      <c r="C628" s="196" t="str">
        <f>VLOOKUP(VLOOKUP($B628,b!$B$7:$C$2161,2,0),'c'!$B$7:$E$83,2,0)</f>
        <v>Gumbär Gummibärchen</v>
      </c>
      <c r="D628" s="196" t="str">
        <f>VLOOKUP(VLOOKUP(VLOOKUP($B628,b!$B$7:$C$2161,2,0),'c'!$B$7:$E$83,4,0),d!$B$7:$C$14,2,0)</f>
        <v>Confections</v>
      </c>
    </row>
    <row r="629" spans="1:4">
      <c r="A629"/>
      <c r="B629" s="197">
        <v>10869</v>
      </c>
      <c r="C629" s="196" t="str">
        <f>VLOOKUP(VLOOKUP($B629,b!$B$7:$C$2161,2,0),'c'!$B$7:$E$83,2,0)</f>
        <v>Chai</v>
      </c>
      <c r="D629" s="196" t="str">
        <f>VLOOKUP(VLOOKUP(VLOOKUP($B629,b!$B$7:$C$2161,2,0),'c'!$B$7:$E$83,4,0),d!$B$7:$C$14,2,0)</f>
        <v>Beverages</v>
      </c>
    </row>
    <row r="630" spans="1:4">
      <c r="A630"/>
      <c r="B630" s="195">
        <v>10870</v>
      </c>
      <c r="C630" s="196" t="str">
        <f>VLOOKUP(VLOOKUP($B630,b!$B$7:$C$2161,2,0),'c'!$B$7:$E$83,2,0)</f>
        <v>Steeleye Stout</v>
      </c>
      <c r="D630" s="196" t="str">
        <f>VLOOKUP(VLOOKUP(VLOOKUP($B630,b!$B$7:$C$2161,2,0),'c'!$B$7:$E$83,4,0),d!$B$7:$C$14,2,0)</f>
        <v>Beverages</v>
      </c>
    </row>
    <row r="631" spans="1:4">
      <c r="A631"/>
      <c r="B631" s="197">
        <v>10871</v>
      </c>
      <c r="C631" s="196" t="str">
        <f>VLOOKUP(VLOOKUP($B631,b!$B$7:$C$2161,2,0),'c'!$B$7:$E$83,2,0)</f>
        <v>Grandma's Boysenberry Spread</v>
      </c>
      <c r="D631" s="196" t="str">
        <f>VLOOKUP(VLOOKUP(VLOOKUP($B631,b!$B$7:$C$2161,2,0),'c'!$B$7:$E$83,4,0),d!$B$7:$C$14,2,0)</f>
        <v>Condiments</v>
      </c>
    </row>
    <row r="632" spans="1:4">
      <c r="A632"/>
      <c r="B632" s="195">
        <v>10872</v>
      </c>
      <c r="C632" s="196" t="str">
        <f>VLOOKUP(VLOOKUP($B632,b!$B$7:$C$2161,2,0),'c'!$B$7:$E$83,2,0)</f>
        <v>Pâté chinois</v>
      </c>
      <c r="D632" s="196" t="str">
        <f>VLOOKUP(VLOOKUP(VLOOKUP($B632,b!$B$7:$C$2161,2,0),'c'!$B$7:$E$83,4,0),d!$B$7:$C$14,2,0)</f>
        <v>Meat/Poultry</v>
      </c>
    </row>
    <row r="633" spans="1:4">
      <c r="A633"/>
      <c r="B633" s="197">
        <v>10873</v>
      </c>
      <c r="C633" s="196" t="str">
        <f>VLOOKUP(VLOOKUP($B633,b!$B$7:$C$2161,2,0),'c'!$B$7:$E$83,2,0)</f>
        <v>Sir Rodney's Scones</v>
      </c>
      <c r="D633" s="196" t="str">
        <f>VLOOKUP(VLOOKUP(VLOOKUP($B633,b!$B$7:$C$2161,2,0),'c'!$B$7:$E$83,4,0),d!$B$7:$C$14,2,0)</f>
        <v>Confections</v>
      </c>
    </row>
    <row r="634" spans="1:4">
      <c r="A634"/>
      <c r="B634" s="195">
        <v>10874</v>
      </c>
      <c r="C634" s="196" t="str">
        <f>VLOOKUP(VLOOKUP($B634,b!$B$7:$C$2161,2,0),'c'!$B$7:$E$83,2,0)</f>
        <v>Ikura</v>
      </c>
      <c r="D634" s="196" t="str">
        <f>VLOOKUP(VLOOKUP(VLOOKUP($B634,b!$B$7:$C$2161,2,0),'c'!$B$7:$E$83,4,0),d!$B$7:$C$14,2,0)</f>
        <v>Seafood</v>
      </c>
    </row>
    <row r="635" spans="1:4">
      <c r="A635"/>
      <c r="B635" s="197">
        <v>10875</v>
      </c>
      <c r="C635" s="196" t="str">
        <f>VLOOKUP(VLOOKUP($B635,b!$B$7:$C$2161,2,0),'c'!$B$7:$E$83,2,0)</f>
        <v>Teatime Chocolate Biscuits</v>
      </c>
      <c r="D635" s="196" t="str">
        <f>VLOOKUP(VLOOKUP(VLOOKUP($B635,b!$B$7:$C$2161,2,0),'c'!$B$7:$E$83,4,0),d!$B$7:$C$14,2,0)</f>
        <v>Confections</v>
      </c>
    </row>
    <row r="636" spans="1:4">
      <c r="A636"/>
      <c r="B636" s="195">
        <v>10876</v>
      </c>
      <c r="C636" s="196" t="str">
        <f>VLOOKUP(VLOOKUP($B636,b!$B$7:$C$2161,2,0),'c'!$B$7:$E$83,2,0)</f>
        <v>Spegesild</v>
      </c>
      <c r="D636" s="196" t="str">
        <f>VLOOKUP(VLOOKUP(VLOOKUP($B636,b!$B$7:$C$2161,2,0),'c'!$B$7:$E$83,4,0),d!$B$7:$C$14,2,0)</f>
        <v>Seafood</v>
      </c>
    </row>
    <row r="637" spans="1:4">
      <c r="A637"/>
      <c r="B637" s="197">
        <v>10877</v>
      </c>
      <c r="C637" s="196" t="str">
        <f>VLOOKUP(VLOOKUP($B637,b!$B$7:$C$2161,2,0),'c'!$B$7:$E$83,2,0)</f>
        <v>Pavlova</v>
      </c>
      <c r="D637" s="196" t="str">
        <f>VLOOKUP(VLOOKUP(VLOOKUP($B637,b!$B$7:$C$2161,2,0),'c'!$B$7:$E$83,4,0),d!$B$7:$C$14,2,0)</f>
        <v>Confections</v>
      </c>
    </row>
    <row r="638" spans="1:4">
      <c r="A638"/>
      <c r="B638" s="195">
        <v>10878</v>
      </c>
      <c r="C638" s="196" t="str">
        <f>VLOOKUP(VLOOKUP($B638,b!$B$7:$C$2161,2,0),'c'!$B$7:$E$83,2,0)</f>
        <v>Sir Rodney's Marmalade</v>
      </c>
      <c r="D638" s="196" t="str">
        <f>VLOOKUP(VLOOKUP(VLOOKUP($B638,b!$B$7:$C$2161,2,0),'c'!$B$7:$E$83,4,0),d!$B$7:$C$14,2,0)</f>
        <v>Confections</v>
      </c>
    </row>
    <row r="639" spans="1:4">
      <c r="A639"/>
      <c r="B639" s="197">
        <v>10879</v>
      </c>
      <c r="C639" s="196" t="str">
        <f>VLOOKUP(VLOOKUP($B639,b!$B$7:$C$2161,2,0),'c'!$B$7:$E$83,2,0)</f>
        <v>Boston Crab Meat</v>
      </c>
      <c r="D639" s="196" t="str">
        <f>VLOOKUP(VLOOKUP(VLOOKUP($B639,b!$B$7:$C$2161,2,0),'c'!$B$7:$E$83,4,0),d!$B$7:$C$14,2,0)</f>
        <v>Seafood</v>
      </c>
    </row>
    <row r="640" spans="1:4">
      <c r="A640"/>
      <c r="B640" s="195">
        <v>10880</v>
      </c>
      <c r="C640" s="196" t="str">
        <f>VLOOKUP(VLOOKUP($B640,b!$B$7:$C$2161,2,0),'c'!$B$7:$E$83,2,0)</f>
        <v>Tunnbröd</v>
      </c>
      <c r="D640" s="196" t="str">
        <f>VLOOKUP(VLOOKUP(VLOOKUP($B640,b!$B$7:$C$2161,2,0),'c'!$B$7:$E$83,4,0),d!$B$7:$C$14,2,0)</f>
        <v>Grains/Cereals</v>
      </c>
    </row>
    <row r="641" spans="1:4">
      <c r="A641"/>
      <c r="B641" s="197">
        <v>10881</v>
      </c>
      <c r="C641" s="196" t="str">
        <f>VLOOKUP(VLOOKUP($B641,b!$B$7:$C$2161,2,0),'c'!$B$7:$E$83,2,0)</f>
        <v>Röd Kaviar</v>
      </c>
      <c r="D641" s="196" t="str">
        <f>VLOOKUP(VLOOKUP(VLOOKUP($B641,b!$B$7:$C$2161,2,0),'c'!$B$7:$E$83,4,0),d!$B$7:$C$14,2,0)</f>
        <v>Seafood</v>
      </c>
    </row>
    <row r="642" spans="1:4">
      <c r="A642"/>
      <c r="B642" s="195">
        <v>10882</v>
      </c>
      <c r="C642" s="196" t="str">
        <f>VLOOKUP(VLOOKUP($B642,b!$B$7:$C$2161,2,0),'c'!$B$7:$E$83,2,0)</f>
        <v>Singaporean Hokkien Fried Mee</v>
      </c>
      <c r="D642" s="196" t="str">
        <f>VLOOKUP(VLOOKUP(VLOOKUP($B642,b!$B$7:$C$2161,2,0),'c'!$B$7:$E$83,4,0),d!$B$7:$C$14,2,0)</f>
        <v>Grains/Cereals</v>
      </c>
    </row>
    <row r="643" spans="1:4">
      <c r="A643"/>
      <c r="B643" s="197">
        <v>10883</v>
      </c>
      <c r="C643" s="196" t="str">
        <f>VLOOKUP(VLOOKUP($B643,b!$B$7:$C$2161,2,0),'c'!$B$7:$E$83,2,0)</f>
        <v>Guaraná Fantástica</v>
      </c>
      <c r="D643" s="196" t="str">
        <f>VLOOKUP(VLOOKUP(VLOOKUP($B643,b!$B$7:$C$2161,2,0),'c'!$B$7:$E$83,4,0),d!$B$7:$C$14,2,0)</f>
        <v>Beverages</v>
      </c>
    </row>
    <row r="644" spans="1:4">
      <c r="A644"/>
      <c r="B644" s="195">
        <v>10884</v>
      </c>
      <c r="C644" s="196" t="str">
        <f>VLOOKUP(VLOOKUP($B644,b!$B$7:$C$2161,2,0),'c'!$B$7:$E$83,2,0)</f>
        <v>Sir Rodney's Scones</v>
      </c>
      <c r="D644" s="196" t="str">
        <f>VLOOKUP(VLOOKUP(VLOOKUP($B644,b!$B$7:$C$2161,2,0),'c'!$B$7:$E$83,4,0),d!$B$7:$C$14,2,0)</f>
        <v>Confections</v>
      </c>
    </row>
    <row r="645" spans="1:4">
      <c r="A645"/>
      <c r="B645" s="197">
        <v>10885</v>
      </c>
      <c r="C645" s="196" t="str">
        <f>VLOOKUP(VLOOKUP($B645,b!$B$7:$C$2161,2,0),'c'!$B$7:$E$83,2,0)</f>
        <v>Chang</v>
      </c>
      <c r="D645" s="196" t="str">
        <f>VLOOKUP(VLOOKUP(VLOOKUP($B645,b!$B$7:$C$2161,2,0),'c'!$B$7:$E$83,4,0),d!$B$7:$C$14,2,0)</f>
        <v>Beverages</v>
      </c>
    </row>
    <row r="646" spans="1:4">
      <c r="A646"/>
      <c r="B646" s="195">
        <v>10886</v>
      </c>
      <c r="C646" s="196" t="str">
        <f>VLOOKUP(VLOOKUP($B646,b!$B$7:$C$2161,2,0),'c'!$B$7:$E$83,2,0)</f>
        <v>Ikura</v>
      </c>
      <c r="D646" s="196" t="str">
        <f>VLOOKUP(VLOOKUP(VLOOKUP($B646,b!$B$7:$C$2161,2,0),'c'!$B$7:$E$83,4,0),d!$B$7:$C$14,2,0)</f>
        <v>Seafood</v>
      </c>
    </row>
    <row r="647" spans="1:4">
      <c r="A647"/>
      <c r="B647" s="197">
        <v>10887</v>
      </c>
      <c r="C647" s="196" t="str">
        <f>VLOOKUP(VLOOKUP($B647,b!$B$7:$C$2161,2,0),'c'!$B$7:$E$83,2,0)</f>
        <v>NuNuCa Nuß-Nougat-Creme</v>
      </c>
      <c r="D647" s="196" t="str">
        <f>VLOOKUP(VLOOKUP(VLOOKUP($B647,b!$B$7:$C$2161,2,0),'c'!$B$7:$E$83,4,0),d!$B$7:$C$14,2,0)</f>
        <v>Confections</v>
      </c>
    </row>
    <row r="648" spans="1:4">
      <c r="A648"/>
      <c r="B648" s="195">
        <v>10888</v>
      </c>
      <c r="C648" s="196" t="str">
        <f>VLOOKUP(VLOOKUP($B648,b!$B$7:$C$2161,2,0),'c'!$B$7:$E$83,2,0)</f>
        <v>Chang</v>
      </c>
      <c r="D648" s="196" t="str">
        <f>VLOOKUP(VLOOKUP(VLOOKUP($B648,b!$B$7:$C$2161,2,0),'c'!$B$7:$E$83,4,0),d!$B$7:$C$14,2,0)</f>
        <v>Beverages</v>
      </c>
    </row>
    <row r="649" spans="1:4">
      <c r="A649"/>
      <c r="B649" s="197">
        <v>10889</v>
      </c>
      <c r="C649" s="196" t="str">
        <f>VLOOKUP(VLOOKUP($B649,b!$B$7:$C$2161,2,0),'c'!$B$7:$E$83,2,0)</f>
        <v>Queso Cabrales</v>
      </c>
      <c r="D649" s="196" t="str">
        <f>VLOOKUP(VLOOKUP(VLOOKUP($B649,b!$B$7:$C$2161,2,0),'c'!$B$7:$E$83,4,0),d!$B$7:$C$14,2,0)</f>
        <v>Dairy Products</v>
      </c>
    </row>
    <row r="650" spans="1:4">
      <c r="A650"/>
      <c r="B650" s="195">
        <v>10890</v>
      </c>
      <c r="C650" s="196" t="str">
        <f>VLOOKUP(VLOOKUP($B650,b!$B$7:$C$2161,2,0),'c'!$B$7:$E$83,2,0)</f>
        <v>Alice Mutton</v>
      </c>
      <c r="D650" s="196" t="str">
        <f>VLOOKUP(VLOOKUP(VLOOKUP($B650,b!$B$7:$C$2161,2,0),'c'!$B$7:$E$83,4,0),d!$B$7:$C$14,2,0)</f>
        <v>Meat/Poultry</v>
      </c>
    </row>
    <row r="651" spans="1:4">
      <c r="A651"/>
      <c r="B651" s="197">
        <v>10891</v>
      </c>
      <c r="C651" s="196" t="str">
        <f>VLOOKUP(VLOOKUP($B651,b!$B$7:$C$2161,2,0),'c'!$B$7:$E$83,2,0)</f>
        <v>Nord-Ost Matjeshering</v>
      </c>
      <c r="D651" s="196" t="str">
        <f>VLOOKUP(VLOOKUP(VLOOKUP($B651,b!$B$7:$C$2161,2,0),'c'!$B$7:$E$83,4,0),d!$B$7:$C$14,2,0)</f>
        <v>Seafood</v>
      </c>
    </row>
    <row r="652" spans="1:4">
      <c r="A652"/>
      <c r="B652" s="195">
        <v>10892</v>
      </c>
      <c r="C652" s="196" t="str">
        <f>VLOOKUP(VLOOKUP($B652,b!$B$7:$C$2161,2,0),'c'!$B$7:$E$83,2,0)</f>
        <v>Raclette Courdavault</v>
      </c>
      <c r="D652" s="196" t="str">
        <f>VLOOKUP(VLOOKUP(VLOOKUP($B652,b!$B$7:$C$2161,2,0),'c'!$B$7:$E$83,4,0),d!$B$7:$C$14,2,0)</f>
        <v>Dairy Products</v>
      </c>
    </row>
    <row r="653" spans="1:4">
      <c r="A653"/>
      <c r="B653" s="197">
        <v>10893</v>
      </c>
      <c r="C653" s="196" t="str">
        <f>VLOOKUP(VLOOKUP($B653,b!$B$7:$C$2161,2,0),'c'!$B$7:$E$83,2,0)</f>
        <v>Northwoods Cranberry Sauce</v>
      </c>
      <c r="D653" s="196" t="str">
        <f>VLOOKUP(VLOOKUP(VLOOKUP($B653,b!$B$7:$C$2161,2,0),'c'!$B$7:$E$83,4,0),d!$B$7:$C$14,2,0)</f>
        <v>Condiments</v>
      </c>
    </row>
    <row r="654" spans="1:4">
      <c r="A654"/>
      <c r="B654" s="195">
        <v>10894</v>
      </c>
      <c r="C654" s="196" t="str">
        <f>VLOOKUP(VLOOKUP($B654,b!$B$7:$C$2161,2,0),'c'!$B$7:$E$83,2,0)</f>
        <v>Konbu</v>
      </c>
      <c r="D654" s="196" t="str">
        <f>VLOOKUP(VLOOKUP(VLOOKUP($B654,b!$B$7:$C$2161,2,0),'c'!$B$7:$E$83,4,0),d!$B$7:$C$14,2,0)</f>
        <v>Seafood</v>
      </c>
    </row>
    <row r="655" spans="1:4">
      <c r="A655"/>
      <c r="B655" s="197">
        <v>10895</v>
      </c>
      <c r="C655" s="196" t="str">
        <f>VLOOKUP(VLOOKUP($B655,b!$B$7:$C$2161,2,0),'c'!$B$7:$E$83,2,0)</f>
        <v>Guaraná Fantástica</v>
      </c>
      <c r="D655" s="196" t="str">
        <f>VLOOKUP(VLOOKUP(VLOOKUP($B655,b!$B$7:$C$2161,2,0),'c'!$B$7:$E$83,4,0),d!$B$7:$C$14,2,0)</f>
        <v>Beverages</v>
      </c>
    </row>
    <row r="656" spans="1:4">
      <c r="A656"/>
      <c r="B656" s="195">
        <v>10896</v>
      </c>
      <c r="C656" s="196" t="str">
        <f>VLOOKUP(VLOOKUP($B656,b!$B$7:$C$2161,2,0),'c'!$B$7:$E$83,2,0)</f>
        <v>Rogede sild</v>
      </c>
      <c r="D656" s="196" t="str">
        <f>VLOOKUP(VLOOKUP(VLOOKUP($B656,b!$B$7:$C$2161,2,0),'c'!$B$7:$E$83,4,0),d!$B$7:$C$14,2,0)</f>
        <v>Seafood</v>
      </c>
    </row>
    <row r="657" spans="1:4">
      <c r="A657"/>
      <c r="B657" s="197">
        <v>10897</v>
      </c>
      <c r="C657" s="196" t="str">
        <f>VLOOKUP(VLOOKUP($B657,b!$B$7:$C$2161,2,0),'c'!$B$7:$E$83,2,0)</f>
        <v>Thüringer Rostbratwurst</v>
      </c>
      <c r="D657" s="196" t="str">
        <f>VLOOKUP(VLOOKUP(VLOOKUP($B657,b!$B$7:$C$2161,2,0),'c'!$B$7:$E$83,4,0),d!$B$7:$C$14,2,0)</f>
        <v>Meat/Poultry</v>
      </c>
    </row>
    <row r="658" spans="1:4">
      <c r="A658"/>
      <c r="B658" s="195">
        <v>10898</v>
      </c>
      <c r="C658" s="196" t="str">
        <f>VLOOKUP(VLOOKUP($B658,b!$B$7:$C$2161,2,0),'c'!$B$7:$E$83,2,0)</f>
        <v>Konbu</v>
      </c>
      <c r="D658" s="196" t="str">
        <f>VLOOKUP(VLOOKUP(VLOOKUP($B658,b!$B$7:$C$2161,2,0),'c'!$B$7:$E$83,4,0),d!$B$7:$C$14,2,0)</f>
        <v>Seafood</v>
      </c>
    </row>
    <row r="659" spans="1:4">
      <c r="A659"/>
      <c r="B659" s="197">
        <v>10899</v>
      </c>
      <c r="C659" s="196" t="str">
        <f>VLOOKUP(VLOOKUP($B659,b!$B$7:$C$2161,2,0),'c'!$B$7:$E$83,2,0)</f>
        <v>Chartreuse verte</v>
      </c>
      <c r="D659" s="196" t="str">
        <f>VLOOKUP(VLOOKUP(VLOOKUP($B659,b!$B$7:$C$2161,2,0),'c'!$B$7:$E$83,4,0),d!$B$7:$C$14,2,0)</f>
        <v>Beverages</v>
      </c>
    </row>
    <row r="660" spans="1:4">
      <c r="A660"/>
      <c r="B660" s="195">
        <v>10900</v>
      </c>
      <c r="C660" s="196" t="str">
        <f>VLOOKUP(VLOOKUP($B660,b!$B$7:$C$2161,2,0),'c'!$B$7:$E$83,2,0)</f>
        <v>Outback Lager</v>
      </c>
      <c r="D660" s="196" t="str">
        <f>VLOOKUP(VLOOKUP(VLOOKUP($B660,b!$B$7:$C$2161,2,0),'c'!$B$7:$E$83,4,0),d!$B$7:$C$14,2,0)</f>
        <v>Beverages</v>
      </c>
    </row>
    <row r="661" spans="1:4">
      <c r="A661"/>
      <c r="B661" s="197">
        <v>10901</v>
      </c>
      <c r="C661" s="196" t="str">
        <f>VLOOKUP(VLOOKUP($B661,b!$B$7:$C$2161,2,0),'c'!$B$7:$E$83,2,0)</f>
        <v>Jack's New England Clam Chowder</v>
      </c>
      <c r="D661" s="196" t="str">
        <f>VLOOKUP(VLOOKUP(VLOOKUP($B661,b!$B$7:$C$2161,2,0),'c'!$B$7:$E$83,4,0),d!$B$7:$C$14,2,0)</f>
        <v>Seafood</v>
      </c>
    </row>
    <row r="662" spans="1:4">
      <c r="A662"/>
      <c r="B662" s="195">
        <v>10902</v>
      </c>
      <c r="C662" s="196" t="str">
        <f>VLOOKUP(VLOOKUP($B662,b!$B$7:$C$2161,2,0),'c'!$B$7:$E$83,2,0)</f>
        <v>Pâté chinois</v>
      </c>
      <c r="D662" s="196" t="str">
        <f>VLOOKUP(VLOOKUP(VLOOKUP($B662,b!$B$7:$C$2161,2,0),'c'!$B$7:$E$83,4,0),d!$B$7:$C$14,2,0)</f>
        <v>Meat/Poultry</v>
      </c>
    </row>
    <row r="663" spans="1:4">
      <c r="A663"/>
      <c r="B663" s="197">
        <v>10903</v>
      </c>
      <c r="C663" s="196" t="str">
        <f>VLOOKUP(VLOOKUP($B663,b!$B$7:$C$2161,2,0),'c'!$B$7:$E$83,2,0)</f>
        <v>Konbu</v>
      </c>
      <c r="D663" s="196" t="str">
        <f>VLOOKUP(VLOOKUP(VLOOKUP($B663,b!$B$7:$C$2161,2,0),'c'!$B$7:$E$83,4,0),d!$B$7:$C$14,2,0)</f>
        <v>Seafood</v>
      </c>
    </row>
    <row r="664" spans="1:4">
      <c r="A664"/>
      <c r="B664" s="195">
        <v>10904</v>
      </c>
      <c r="C664" s="196" t="str">
        <f>VLOOKUP(VLOOKUP($B664,b!$B$7:$C$2161,2,0),'c'!$B$7:$E$83,2,0)</f>
        <v>Escargots de Bourgogne</v>
      </c>
      <c r="D664" s="196" t="str">
        <f>VLOOKUP(VLOOKUP(VLOOKUP($B664,b!$B$7:$C$2161,2,0),'c'!$B$7:$E$83,4,0),d!$B$7:$C$14,2,0)</f>
        <v>Seafood</v>
      </c>
    </row>
    <row r="665" spans="1:4">
      <c r="A665"/>
      <c r="B665" s="197">
        <v>10905</v>
      </c>
      <c r="C665" s="196" t="str">
        <f>VLOOKUP(VLOOKUP($B665,b!$B$7:$C$2161,2,0),'c'!$B$7:$E$83,2,0)</f>
        <v>Chai</v>
      </c>
      <c r="D665" s="196" t="str">
        <f>VLOOKUP(VLOOKUP(VLOOKUP($B665,b!$B$7:$C$2161,2,0),'c'!$B$7:$E$83,4,0),d!$B$7:$C$14,2,0)</f>
        <v>Beverages</v>
      </c>
    </row>
    <row r="666" spans="1:4">
      <c r="A666"/>
      <c r="B666" s="195">
        <v>10906</v>
      </c>
      <c r="C666" s="196" t="str">
        <f>VLOOKUP(VLOOKUP($B666,b!$B$7:$C$2161,2,0),'c'!$B$7:$E$83,2,0)</f>
        <v>Sirop d'érable</v>
      </c>
      <c r="D666" s="196" t="str">
        <f>VLOOKUP(VLOOKUP(VLOOKUP($B666,b!$B$7:$C$2161,2,0),'c'!$B$7:$E$83,4,0),d!$B$7:$C$14,2,0)</f>
        <v>Condiments</v>
      </c>
    </row>
    <row r="667" spans="1:4">
      <c r="A667"/>
      <c r="B667" s="197">
        <v>10907</v>
      </c>
      <c r="C667" s="196" t="str">
        <f>VLOOKUP(VLOOKUP($B667,b!$B$7:$C$2161,2,0),'c'!$B$7:$E$83,2,0)</f>
        <v>Rhönbräu Klosterbier</v>
      </c>
      <c r="D667" s="196" t="str">
        <f>VLOOKUP(VLOOKUP(VLOOKUP($B667,b!$B$7:$C$2161,2,0),'c'!$B$7:$E$83,4,0),d!$B$7:$C$14,2,0)</f>
        <v>Beverages</v>
      </c>
    </row>
    <row r="668" spans="1:4">
      <c r="A668"/>
      <c r="B668" s="195">
        <v>10908</v>
      </c>
      <c r="C668" s="196" t="str">
        <f>VLOOKUP(VLOOKUP($B668,b!$B$7:$C$2161,2,0),'c'!$B$7:$E$83,2,0)</f>
        <v>Uncle Bob's Organic Dried Pears</v>
      </c>
      <c r="D668" s="196" t="str">
        <f>VLOOKUP(VLOOKUP(VLOOKUP($B668,b!$B$7:$C$2161,2,0),'c'!$B$7:$E$83,4,0),d!$B$7:$C$14,2,0)</f>
        <v>Produce</v>
      </c>
    </row>
    <row r="669" spans="1:4">
      <c r="A669"/>
      <c r="B669" s="197">
        <v>10909</v>
      </c>
      <c r="C669" s="196" t="str">
        <f>VLOOKUP(VLOOKUP($B669,b!$B$7:$C$2161,2,0),'c'!$B$7:$E$83,2,0)</f>
        <v>Uncle Bob's Organic Dried Pears</v>
      </c>
      <c r="D669" s="196" t="str">
        <f>VLOOKUP(VLOOKUP(VLOOKUP($B669,b!$B$7:$C$2161,2,0),'c'!$B$7:$E$83,4,0),d!$B$7:$C$14,2,0)</f>
        <v>Produce</v>
      </c>
    </row>
    <row r="670" spans="1:4">
      <c r="A670"/>
      <c r="B670" s="195">
        <v>10910</v>
      </c>
      <c r="C670" s="196" t="str">
        <f>VLOOKUP(VLOOKUP($B670,b!$B$7:$C$2161,2,0),'c'!$B$7:$E$83,2,0)</f>
        <v>Teatime Chocolate Biscuits</v>
      </c>
      <c r="D670" s="196" t="str">
        <f>VLOOKUP(VLOOKUP(VLOOKUP($B670,b!$B$7:$C$2161,2,0),'c'!$B$7:$E$83,4,0),d!$B$7:$C$14,2,0)</f>
        <v>Confections</v>
      </c>
    </row>
    <row r="671" spans="1:4">
      <c r="A671"/>
      <c r="B671" s="197">
        <v>10911</v>
      </c>
      <c r="C671" s="196" t="str">
        <f>VLOOKUP(VLOOKUP($B671,b!$B$7:$C$2161,2,0),'c'!$B$7:$E$83,2,0)</f>
        <v>Chai</v>
      </c>
      <c r="D671" s="196" t="str">
        <f>VLOOKUP(VLOOKUP(VLOOKUP($B671,b!$B$7:$C$2161,2,0),'c'!$B$7:$E$83,4,0),d!$B$7:$C$14,2,0)</f>
        <v>Beverages</v>
      </c>
    </row>
    <row r="672" spans="1:4">
      <c r="A672"/>
      <c r="B672" s="195">
        <v>10912</v>
      </c>
      <c r="C672" s="196" t="str">
        <f>VLOOKUP(VLOOKUP($B672,b!$B$7:$C$2161,2,0),'c'!$B$7:$E$83,2,0)</f>
        <v>Queso Cabrales</v>
      </c>
      <c r="D672" s="196" t="str">
        <f>VLOOKUP(VLOOKUP(VLOOKUP($B672,b!$B$7:$C$2161,2,0),'c'!$B$7:$E$83,4,0),d!$B$7:$C$14,2,0)</f>
        <v>Dairy Products</v>
      </c>
    </row>
    <row r="673" spans="1:4">
      <c r="A673"/>
      <c r="B673" s="197">
        <v>10913</v>
      </c>
      <c r="C673" s="196" t="str">
        <f>VLOOKUP(VLOOKUP($B673,b!$B$7:$C$2161,2,0),'c'!$B$7:$E$83,2,0)</f>
        <v>Chef Anton's Cajun Seasoning</v>
      </c>
      <c r="D673" s="196" t="str">
        <f>VLOOKUP(VLOOKUP(VLOOKUP($B673,b!$B$7:$C$2161,2,0),'c'!$B$7:$E$83,4,0),d!$B$7:$C$14,2,0)</f>
        <v>Condiments</v>
      </c>
    </row>
    <row r="674" spans="1:4">
      <c r="A674"/>
      <c r="B674" s="195">
        <v>10914</v>
      </c>
      <c r="C674" s="196" t="str">
        <f>VLOOKUP(VLOOKUP($B674,b!$B$7:$C$2161,2,0),'c'!$B$7:$E$83,2,0)</f>
        <v>Flotemysost</v>
      </c>
      <c r="D674" s="196" t="str">
        <f>VLOOKUP(VLOOKUP(VLOOKUP($B674,b!$B$7:$C$2161,2,0),'c'!$B$7:$E$83,4,0),d!$B$7:$C$14,2,0)</f>
        <v>Dairy Products</v>
      </c>
    </row>
    <row r="675" spans="1:4">
      <c r="A675"/>
      <c r="B675" s="197">
        <v>10915</v>
      </c>
      <c r="C675" s="196" t="str">
        <f>VLOOKUP(VLOOKUP($B675,b!$B$7:$C$2161,2,0),'c'!$B$7:$E$83,2,0)</f>
        <v>Alice Mutton</v>
      </c>
      <c r="D675" s="196" t="str">
        <f>VLOOKUP(VLOOKUP(VLOOKUP($B675,b!$B$7:$C$2161,2,0),'c'!$B$7:$E$83,4,0),d!$B$7:$C$14,2,0)</f>
        <v>Meat/Poultry</v>
      </c>
    </row>
    <row r="676" spans="1:4">
      <c r="A676"/>
      <c r="B676" s="195">
        <v>10916</v>
      </c>
      <c r="C676" s="196" t="str">
        <f>VLOOKUP(VLOOKUP($B676,b!$B$7:$C$2161,2,0),'c'!$B$7:$E$83,2,0)</f>
        <v>Pavlova</v>
      </c>
      <c r="D676" s="196" t="str">
        <f>VLOOKUP(VLOOKUP(VLOOKUP($B676,b!$B$7:$C$2161,2,0),'c'!$B$7:$E$83,4,0),d!$B$7:$C$14,2,0)</f>
        <v>Confections</v>
      </c>
    </row>
    <row r="677" spans="1:4">
      <c r="A677"/>
      <c r="B677" s="197">
        <v>10917</v>
      </c>
      <c r="C677" s="196" t="str">
        <f>VLOOKUP(VLOOKUP($B677,b!$B$7:$C$2161,2,0),'c'!$B$7:$E$83,2,0)</f>
        <v>Nord-Ost Matjeshering</v>
      </c>
      <c r="D677" s="196" t="str">
        <f>VLOOKUP(VLOOKUP(VLOOKUP($B677,b!$B$7:$C$2161,2,0),'c'!$B$7:$E$83,4,0),d!$B$7:$C$14,2,0)</f>
        <v>Seafood</v>
      </c>
    </row>
    <row r="678" spans="1:4">
      <c r="A678"/>
      <c r="B678" s="195">
        <v>10918</v>
      </c>
      <c r="C678" s="196" t="str">
        <f>VLOOKUP(VLOOKUP($B678,b!$B$7:$C$2161,2,0),'c'!$B$7:$E$83,2,0)</f>
        <v>Chai</v>
      </c>
      <c r="D678" s="196" t="str">
        <f>VLOOKUP(VLOOKUP(VLOOKUP($B678,b!$B$7:$C$2161,2,0),'c'!$B$7:$E$83,4,0),d!$B$7:$C$14,2,0)</f>
        <v>Beverages</v>
      </c>
    </row>
    <row r="679" spans="1:4">
      <c r="A679"/>
      <c r="B679" s="197">
        <v>10919</v>
      </c>
      <c r="C679" s="196" t="str">
        <f>VLOOKUP(VLOOKUP($B679,b!$B$7:$C$2161,2,0),'c'!$B$7:$E$83,2,0)</f>
        <v>Pavlova</v>
      </c>
      <c r="D679" s="196" t="str">
        <f>VLOOKUP(VLOOKUP(VLOOKUP($B679,b!$B$7:$C$2161,2,0),'c'!$B$7:$E$83,4,0),d!$B$7:$C$14,2,0)</f>
        <v>Confections</v>
      </c>
    </row>
    <row r="680" spans="1:4">
      <c r="A680"/>
      <c r="B680" s="195">
        <v>10920</v>
      </c>
      <c r="C680" s="196" t="str">
        <f>VLOOKUP(VLOOKUP($B680,b!$B$7:$C$2161,2,0),'c'!$B$7:$E$83,2,0)</f>
        <v>Valkoinen suklaa</v>
      </c>
      <c r="D680" s="196" t="str">
        <f>VLOOKUP(VLOOKUP(VLOOKUP($B680,b!$B$7:$C$2161,2,0),'c'!$B$7:$E$83,4,0),d!$B$7:$C$14,2,0)</f>
        <v>Confections</v>
      </c>
    </row>
    <row r="681" spans="1:4">
      <c r="A681"/>
      <c r="B681" s="197">
        <v>10921</v>
      </c>
      <c r="C681" s="196" t="str">
        <f>VLOOKUP(VLOOKUP($B681,b!$B$7:$C$2161,2,0),'c'!$B$7:$E$83,2,0)</f>
        <v>Steeleye Stout</v>
      </c>
      <c r="D681" s="196" t="str">
        <f>VLOOKUP(VLOOKUP(VLOOKUP($B681,b!$B$7:$C$2161,2,0),'c'!$B$7:$E$83,4,0),d!$B$7:$C$14,2,0)</f>
        <v>Beverages</v>
      </c>
    </row>
    <row r="682" spans="1:4">
      <c r="A682"/>
      <c r="B682" s="195">
        <v>10922</v>
      </c>
      <c r="C682" s="196" t="str">
        <f>VLOOKUP(VLOOKUP($B682,b!$B$7:$C$2161,2,0),'c'!$B$7:$E$83,2,0)</f>
        <v>Alice Mutton</v>
      </c>
      <c r="D682" s="196" t="str">
        <f>VLOOKUP(VLOOKUP(VLOOKUP($B682,b!$B$7:$C$2161,2,0),'c'!$B$7:$E$83,4,0),d!$B$7:$C$14,2,0)</f>
        <v>Meat/Poultry</v>
      </c>
    </row>
    <row r="683" spans="1:4">
      <c r="A683"/>
      <c r="B683" s="197">
        <v>10923</v>
      </c>
      <c r="C683" s="196" t="str">
        <f>VLOOKUP(VLOOKUP($B683,b!$B$7:$C$2161,2,0),'c'!$B$7:$E$83,2,0)</f>
        <v>Singaporean Hokkien Fried Mee</v>
      </c>
      <c r="D683" s="196" t="str">
        <f>VLOOKUP(VLOOKUP(VLOOKUP($B683,b!$B$7:$C$2161,2,0),'c'!$B$7:$E$83,4,0),d!$B$7:$C$14,2,0)</f>
        <v>Grains/Cereals</v>
      </c>
    </row>
    <row r="684" spans="1:4">
      <c r="A684"/>
      <c r="B684" s="195">
        <v>10924</v>
      </c>
      <c r="C684" s="196" t="str">
        <f>VLOOKUP(VLOOKUP($B684,b!$B$7:$C$2161,2,0),'c'!$B$7:$E$83,2,0)</f>
        <v>Ikura</v>
      </c>
      <c r="D684" s="196" t="str">
        <f>VLOOKUP(VLOOKUP(VLOOKUP($B684,b!$B$7:$C$2161,2,0),'c'!$B$7:$E$83,4,0),d!$B$7:$C$14,2,0)</f>
        <v>Seafood</v>
      </c>
    </row>
    <row r="685" spans="1:4">
      <c r="A685"/>
      <c r="B685" s="197">
        <v>10925</v>
      </c>
      <c r="C685" s="196" t="str">
        <f>VLOOKUP(VLOOKUP($B685,b!$B$7:$C$2161,2,0),'c'!$B$7:$E$83,2,0)</f>
        <v>Inlagd Sill</v>
      </c>
      <c r="D685" s="196" t="str">
        <f>VLOOKUP(VLOOKUP(VLOOKUP($B685,b!$B$7:$C$2161,2,0),'c'!$B$7:$E$83,4,0),d!$B$7:$C$14,2,0)</f>
        <v>Seafood</v>
      </c>
    </row>
    <row r="686" spans="1:4">
      <c r="A686"/>
      <c r="B686" s="195">
        <v>10926</v>
      </c>
      <c r="C686" s="196" t="str">
        <f>VLOOKUP(VLOOKUP($B686,b!$B$7:$C$2161,2,0),'c'!$B$7:$E$83,2,0)</f>
        <v>Queso Cabrales</v>
      </c>
      <c r="D686" s="196" t="str">
        <f>VLOOKUP(VLOOKUP(VLOOKUP($B686,b!$B$7:$C$2161,2,0),'c'!$B$7:$E$83,4,0),d!$B$7:$C$14,2,0)</f>
        <v>Dairy Products</v>
      </c>
    </row>
    <row r="687" spans="1:4">
      <c r="A687"/>
      <c r="B687" s="197">
        <v>10927</v>
      </c>
      <c r="C687" s="196" t="str">
        <f>VLOOKUP(VLOOKUP($B687,b!$B$7:$C$2161,2,0),'c'!$B$7:$E$83,2,0)</f>
        <v>Sir Rodney's Marmalade</v>
      </c>
      <c r="D687" s="196" t="str">
        <f>VLOOKUP(VLOOKUP(VLOOKUP($B687,b!$B$7:$C$2161,2,0),'c'!$B$7:$E$83,4,0),d!$B$7:$C$14,2,0)</f>
        <v>Confections</v>
      </c>
    </row>
    <row r="688" spans="1:4">
      <c r="A688"/>
      <c r="B688" s="195">
        <v>10928</v>
      </c>
      <c r="C688" s="196" t="str">
        <f>VLOOKUP(VLOOKUP($B688,b!$B$7:$C$2161,2,0),'c'!$B$7:$E$83,2,0)</f>
        <v>Zaanse koeken</v>
      </c>
      <c r="D688" s="196" t="str">
        <f>VLOOKUP(VLOOKUP(VLOOKUP($B688,b!$B$7:$C$2161,2,0),'c'!$B$7:$E$83,4,0),d!$B$7:$C$14,2,0)</f>
        <v>Confections</v>
      </c>
    </row>
    <row r="689" spans="1:4">
      <c r="A689"/>
      <c r="B689" s="197">
        <v>10929</v>
      </c>
      <c r="C689" s="196" t="str">
        <f>VLOOKUP(VLOOKUP($B689,b!$B$7:$C$2161,2,0),'c'!$B$7:$E$83,2,0)</f>
        <v>Sir Rodney's Scones</v>
      </c>
      <c r="D689" s="196" t="str">
        <f>VLOOKUP(VLOOKUP(VLOOKUP($B689,b!$B$7:$C$2161,2,0),'c'!$B$7:$E$83,4,0),d!$B$7:$C$14,2,0)</f>
        <v>Confections</v>
      </c>
    </row>
    <row r="690" spans="1:4">
      <c r="A690"/>
      <c r="B690" s="195">
        <v>10930</v>
      </c>
      <c r="C690" s="196" t="str">
        <f>VLOOKUP(VLOOKUP($B690,b!$B$7:$C$2161,2,0),'c'!$B$7:$E$83,2,0)</f>
        <v>Sir Rodney's Scones</v>
      </c>
      <c r="D690" s="196" t="str">
        <f>VLOOKUP(VLOOKUP(VLOOKUP($B690,b!$B$7:$C$2161,2,0),'c'!$B$7:$E$83,4,0),d!$B$7:$C$14,2,0)</f>
        <v>Confections</v>
      </c>
    </row>
    <row r="691" spans="1:4">
      <c r="A691"/>
      <c r="B691" s="197">
        <v>10931</v>
      </c>
      <c r="C691" s="196" t="str">
        <f>VLOOKUP(VLOOKUP($B691,b!$B$7:$C$2161,2,0),'c'!$B$7:$E$83,2,0)</f>
        <v>Konbu</v>
      </c>
      <c r="D691" s="196" t="str">
        <f>VLOOKUP(VLOOKUP(VLOOKUP($B691,b!$B$7:$C$2161,2,0),'c'!$B$7:$E$83,4,0),d!$B$7:$C$14,2,0)</f>
        <v>Seafood</v>
      </c>
    </row>
    <row r="692" spans="1:4">
      <c r="A692"/>
      <c r="B692" s="195">
        <v>10932</v>
      </c>
      <c r="C692" s="196" t="str">
        <f>VLOOKUP(VLOOKUP($B692,b!$B$7:$C$2161,2,0),'c'!$B$7:$E$83,2,0)</f>
        <v>Pavlova</v>
      </c>
      <c r="D692" s="196" t="str">
        <f>VLOOKUP(VLOOKUP(VLOOKUP($B692,b!$B$7:$C$2161,2,0),'c'!$B$7:$E$83,4,0),d!$B$7:$C$14,2,0)</f>
        <v>Confections</v>
      </c>
    </row>
    <row r="693" spans="1:4">
      <c r="A693"/>
      <c r="B693" s="197">
        <v>10933</v>
      </c>
      <c r="C693" s="196" t="str">
        <f>VLOOKUP(VLOOKUP($B693,b!$B$7:$C$2161,2,0),'c'!$B$7:$E$83,2,0)</f>
        <v>Perth Pasties</v>
      </c>
      <c r="D693" s="196" t="str">
        <f>VLOOKUP(VLOOKUP(VLOOKUP($B693,b!$B$7:$C$2161,2,0),'c'!$B$7:$E$83,4,0),d!$B$7:$C$14,2,0)</f>
        <v>Meat/Poultry</v>
      </c>
    </row>
    <row r="694" spans="1:4">
      <c r="A694"/>
      <c r="B694" s="195">
        <v>10934</v>
      </c>
      <c r="C694" s="196" t="str">
        <f>VLOOKUP(VLOOKUP($B694,b!$B$7:$C$2161,2,0),'c'!$B$7:$E$83,2,0)</f>
        <v>Grandma's Boysenberry Spread</v>
      </c>
      <c r="D694" s="196" t="str">
        <f>VLOOKUP(VLOOKUP(VLOOKUP($B694,b!$B$7:$C$2161,2,0),'c'!$B$7:$E$83,4,0),d!$B$7:$C$14,2,0)</f>
        <v>Condiments</v>
      </c>
    </row>
    <row r="695" spans="1:4">
      <c r="A695"/>
      <c r="B695" s="197">
        <v>10935</v>
      </c>
      <c r="C695" s="196" t="str">
        <f>VLOOKUP(VLOOKUP($B695,b!$B$7:$C$2161,2,0),'c'!$B$7:$E$83,2,0)</f>
        <v>Chai</v>
      </c>
      <c r="D695" s="196" t="str">
        <f>VLOOKUP(VLOOKUP(VLOOKUP($B695,b!$B$7:$C$2161,2,0),'c'!$B$7:$E$83,4,0),d!$B$7:$C$14,2,0)</f>
        <v>Beverages</v>
      </c>
    </row>
    <row r="696" spans="1:4">
      <c r="A696"/>
      <c r="B696" s="195">
        <v>10936</v>
      </c>
      <c r="C696" s="196" t="str">
        <f>VLOOKUP(VLOOKUP($B696,b!$B$7:$C$2161,2,0),'c'!$B$7:$E$83,2,0)</f>
        <v>Inlagd Sill</v>
      </c>
      <c r="D696" s="196" t="str">
        <f>VLOOKUP(VLOOKUP(VLOOKUP($B696,b!$B$7:$C$2161,2,0),'c'!$B$7:$E$83,4,0),d!$B$7:$C$14,2,0)</f>
        <v>Seafood</v>
      </c>
    </row>
    <row r="697" spans="1:4">
      <c r="A697"/>
      <c r="B697" s="197">
        <v>10937</v>
      </c>
      <c r="C697" s="196" t="str">
        <f>VLOOKUP(VLOOKUP($B697,b!$B$7:$C$2161,2,0),'c'!$B$7:$E$83,2,0)</f>
        <v>Rössle Sauerkraut</v>
      </c>
      <c r="D697" s="196" t="str">
        <f>VLOOKUP(VLOOKUP(VLOOKUP($B697,b!$B$7:$C$2161,2,0),'c'!$B$7:$E$83,4,0),d!$B$7:$C$14,2,0)</f>
        <v>Produce</v>
      </c>
    </row>
    <row r="698" spans="1:4">
      <c r="A698"/>
      <c r="B698" s="195">
        <v>10938</v>
      </c>
      <c r="C698" s="196" t="str">
        <f>VLOOKUP(VLOOKUP($B698,b!$B$7:$C$2161,2,0),'c'!$B$7:$E$83,2,0)</f>
        <v>Konbu</v>
      </c>
      <c r="D698" s="196" t="str">
        <f>VLOOKUP(VLOOKUP(VLOOKUP($B698,b!$B$7:$C$2161,2,0),'c'!$B$7:$E$83,4,0),d!$B$7:$C$14,2,0)</f>
        <v>Seafood</v>
      </c>
    </row>
    <row r="699" spans="1:4">
      <c r="A699"/>
      <c r="B699" s="197">
        <v>10939</v>
      </c>
      <c r="C699" s="196" t="str">
        <f>VLOOKUP(VLOOKUP($B699,b!$B$7:$C$2161,2,0),'c'!$B$7:$E$83,2,0)</f>
        <v>Chang</v>
      </c>
      <c r="D699" s="196" t="str">
        <f>VLOOKUP(VLOOKUP(VLOOKUP($B699,b!$B$7:$C$2161,2,0),'c'!$B$7:$E$83,4,0),d!$B$7:$C$14,2,0)</f>
        <v>Beverages</v>
      </c>
    </row>
    <row r="700" spans="1:4">
      <c r="A700"/>
      <c r="B700" s="195">
        <v>10940</v>
      </c>
      <c r="C700" s="196" t="str">
        <f>VLOOKUP(VLOOKUP($B700,b!$B$7:$C$2161,2,0),'c'!$B$7:$E$83,2,0)</f>
        <v>Uncle Bob's Organic Dried Pears</v>
      </c>
      <c r="D700" s="196" t="str">
        <f>VLOOKUP(VLOOKUP(VLOOKUP($B700,b!$B$7:$C$2161,2,0),'c'!$B$7:$E$83,4,0),d!$B$7:$C$14,2,0)</f>
        <v>Produce</v>
      </c>
    </row>
    <row r="701" spans="1:4">
      <c r="A701"/>
      <c r="B701" s="197">
        <v>10941</v>
      </c>
      <c r="C701" s="196" t="str">
        <f>VLOOKUP(VLOOKUP($B701,b!$B$7:$C$2161,2,0),'c'!$B$7:$E$83,2,0)</f>
        <v>Gorgonzola Telino</v>
      </c>
      <c r="D701" s="196" t="str">
        <f>VLOOKUP(VLOOKUP(VLOOKUP($B701,b!$B$7:$C$2161,2,0),'c'!$B$7:$E$83,4,0),d!$B$7:$C$14,2,0)</f>
        <v>Dairy Products</v>
      </c>
    </row>
    <row r="702" spans="1:4">
      <c r="A702"/>
      <c r="B702" s="195">
        <v>10942</v>
      </c>
      <c r="C702" s="196" t="str">
        <f>VLOOKUP(VLOOKUP($B702,b!$B$7:$C$2161,2,0),'c'!$B$7:$E$83,2,0)</f>
        <v>Maxilaku</v>
      </c>
      <c r="D702" s="196" t="str">
        <f>VLOOKUP(VLOOKUP(VLOOKUP($B702,b!$B$7:$C$2161,2,0),'c'!$B$7:$E$83,4,0),d!$B$7:$C$14,2,0)</f>
        <v>Confections</v>
      </c>
    </row>
    <row r="703" spans="1:4">
      <c r="A703"/>
      <c r="B703" s="197">
        <v>10943</v>
      </c>
      <c r="C703" s="196" t="str">
        <f>VLOOKUP(VLOOKUP($B703,b!$B$7:$C$2161,2,0),'c'!$B$7:$E$83,2,0)</f>
        <v>Konbu</v>
      </c>
      <c r="D703" s="196" t="str">
        <f>VLOOKUP(VLOOKUP(VLOOKUP($B703,b!$B$7:$C$2161,2,0),'c'!$B$7:$E$83,4,0),d!$B$7:$C$14,2,0)</f>
        <v>Seafood</v>
      </c>
    </row>
    <row r="704" spans="1:4">
      <c r="A704"/>
      <c r="B704" s="195">
        <v>10944</v>
      </c>
      <c r="C704" s="196" t="str">
        <f>VLOOKUP(VLOOKUP($B704,b!$B$7:$C$2161,2,0),'c'!$B$7:$E$83,2,0)</f>
        <v>Queso Cabrales</v>
      </c>
      <c r="D704" s="196" t="str">
        <f>VLOOKUP(VLOOKUP(VLOOKUP($B704,b!$B$7:$C$2161,2,0),'c'!$B$7:$E$83,4,0),d!$B$7:$C$14,2,0)</f>
        <v>Dairy Products</v>
      </c>
    </row>
    <row r="705" spans="1:4">
      <c r="A705"/>
      <c r="B705" s="197">
        <v>10945</v>
      </c>
      <c r="C705" s="196" t="str">
        <f>VLOOKUP(VLOOKUP($B705,b!$B$7:$C$2161,2,0),'c'!$B$7:$E$83,2,0)</f>
        <v>Konbu</v>
      </c>
      <c r="D705" s="196" t="str">
        <f>VLOOKUP(VLOOKUP(VLOOKUP($B705,b!$B$7:$C$2161,2,0),'c'!$B$7:$E$83,4,0),d!$B$7:$C$14,2,0)</f>
        <v>Seafood</v>
      </c>
    </row>
    <row r="706" spans="1:4">
      <c r="A706"/>
      <c r="B706" s="195">
        <v>10946</v>
      </c>
      <c r="C706" s="196" t="str">
        <f>VLOOKUP(VLOOKUP($B706,b!$B$7:$C$2161,2,0),'c'!$B$7:$E$83,2,0)</f>
        <v>Ikura</v>
      </c>
      <c r="D706" s="196" t="str">
        <f>VLOOKUP(VLOOKUP(VLOOKUP($B706,b!$B$7:$C$2161,2,0),'c'!$B$7:$E$83,4,0),d!$B$7:$C$14,2,0)</f>
        <v>Seafood</v>
      </c>
    </row>
    <row r="707" spans="1:4">
      <c r="A707"/>
      <c r="B707" s="197">
        <v>10947</v>
      </c>
      <c r="C707" s="196" t="str">
        <f>VLOOKUP(VLOOKUP($B707,b!$B$7:$C$2161,2,0),'c'!$B$7:$E$83,2,0)</f>
        <v>Raclette Courdavault</v>
      </c>
      <c r="D707" s="196" t="str">
        <f>VLOOKUP(VLOOKUP(VLOOKUP($B707,b!$B$7:$C$2161,2,0),'c'!$B$7:$E$83,4,0),d!$B$7:$C$14,2,0)</f>
        <v>Dairy Products</v>
      </c>
    </row>
    <row r="708" spans="1:4">
      <c r="A708"/>
      <c r="B708" s="195">
        <v>10948</v>
      </c>
      <c r="C708" s="196" t="str">
        <f>VLOOKUP(VLOOKUP($B708,b!$B$7:$C$2161,2,0),'c'!$B$7:$E$83,2,0)</f>
        <v>Valkoinen suklaa</v>
      </c>
      <c r="D708" s="196" t="str">
        <f>VLOOKUP(VLOOKUP(VLOOKUP($B708,b!$B$7:$C$2161,2,0),'c'!$B$7:$E$83,4,0),d!$B$7:$C$14,2,0)</f>
        <v>Confections</v>
      </c>
    </row>
    <row r="709" spans="1:4">
      <c r="A709"/>
      <c r="B709" s="197">
        <v>10949</v>
      </c>
      <c r="C709" s="196" t="str">
        <f>VLOOKUP(VLOOKUP($B709,b!$B$7:$C$2161,2,0),'c'!$B$7:$E$83,2,0)</f>
        <v>Grandma's Boysenberry Spread</v>
      </c>
      <c r="D709" s="196" t="str">
        <f>VLOOKUP(VLOOKUP(VLOOKUP($B709,b!$B$7:$C$2161,2,0),'c'!$B$7:$E$83,4,0),d!$B$7:$C$14,2,0)</f>
        <v>Condiments</v>
      </c>
    </row>
    <row r="710" spans="1:4">
      <c r="A710"/>
      <c r="B710" s="195">
        <v>10950</v>
      </c>
      <c r="C710" s="196" t="str">
        <f>VLOOKUP(VLOOKUP($B710,b!$B$7:$C$2161,2,0),'c'!$B$7:$E$83,2,0)</f>
        <v>Chef Anton's Cajun Seasoning</v>
      </c>
      <c r="D710" s="196" t="str">
        <f>VLOOKUP(VLOOKUP(VLOOKUP($B710,b!$B$7:$C$2161,2,0),'c'!$B$7:$E$83,4,0),d!$B$7:$C$14,2,0)</f>
        <v>Condiments</v>
      </c>
    </row>
    <row r="711" spans="1:4">
      <c r="A711"/>
      <c r="B711" s="197">
        <v>10951</v>
      </c>
      <c r="C711" s="196" t="str">
        <f>VLOOKUP(VLOOKUP($B711,b!$B$7:$C$2161,2,0),'c'!$B$7:$E$83,2,0)</f>
        <v>Geitost</v>
      </c>
      <c r="D711" s="196" t="str">
        <f>VLOOKUP(VLOOKUP(VLOOKUP($B711,b!$B$7:$C$2161,2,0),'c'!$B$7:$E$83,4,0),d!$B$7:$C$14,2,0)</f>
        <v>Dairy Products</v>
      </c>
    </row>
    <row r="712" spans="1:4">
      <c r="A712"/>
      <c r="B712" s="195">
        <v>10952</v>
      </c>
      <c r="C712" s="196" t="str">
        <f>VLOOKUP(VLOOKUP($B712,b!$B$7:$C$2161,2,0),'c'!$B$7:$E$83,2,0)</f>
        <v>Grandma's Boysenberry Spread</v>
      </c>
      <c r="D712" s="196" t="str">
        <f>VLOOKUP(VLOOKUP(VLOOKUP($B712,b!$B$7:$C$2161,2,0),'c'!$B$7:$E$83,4,0),d!$B$7:$C$14,2,0)</f>
        <v>Condiments</v>
      </c>
    </row>
    <row r="713" spans="1:4">
      <c r="A713"/>
      <c r="B713" s="197">
        <v>10953</v>
      </c>
      <c r="C713" s="196" t="str">
        <f>VLOOKUP(VLOOKUP($B713,b!$B$7:$C$2161,2,0),'c'!$B$7:$E$83,2,0)</f>
        <v>Sir Rodney's Marmalade</v>
      </c>
      <c r="D713" s="196" t="str">
        <f>VLOOKUP(VLOOKUP(VLOOKUP($B713,b!$B$7:$C$2161,2,0),'c'!$B$7:$E$83,4,0),d!$B$7:$C$14,2,0)</f>
        <v>Confections</v>
      </c>
    </row>
    <row r="714" spans="1:4">
      <c r="A714"/>
      <c r="B714" s="195">
        <v>10954</v>
      </c>
      <c r="C714" s="196" t="str">
        <f>VLOOKUP(VLOOKUP($B714,b!$B$7:$C$2161,2,0),'c'!$B$7:$E$83,2,0)</f>
        <v>Pavlova</v>
      </c>
      <c r="D714" s="196" t="str">
        <f>VLOOKUP(VLOOKUP(VLOOKUP($B714,b!$B$7:$C$2161,2,0),'c'!$B$7:$E$83,4,0),d!$B$7:$C$14,2,0)</f>
        <v>Confections</v>
      </c>
    </row>
    <row r="715" spans="1:4">
      <c r="A715"/>
      <c r="B715" s="197">
        <v>10955</v>
      </c>
      <c r="C715" s="196" t="str">
        <f>VLOOKUP(VLOOKUP($B715,b!$B$7:$C$2161,2,0),'c'!$B$7:$E$83,2,0)</f>
        <v>Rhönbräu Klosterbier</v>
      </c>
      <c r="D715" s="196" t="str">
        <f>VLOOKUP(VLOOKUP(VLOOKUP($B715,b!$B$7:$C$2161,2,0),'c'!$B$7:$E$83,4,0),d!$B$7:$C$14,2,0)</f>
        <v>Beverages</v>
      </c>
    </row>
    <row r="716" spans="1:4">
      <c r="A716"/>
      <c r="B716" s="195">
        <v>10956</v>
      </c>
      <c r="C716" s="196" t="str">
        <f>VLOOKUP(VLOOKUP($B716,b!$B$7:$C$2161,2,0),'c'!$B$7:$E$83,2,0)</f>
        <v>Sir Rodney's Scones</v>
      </c>
      <c r="D716" s="196" t="str">
        <f>VLOOKUP(VLOOKUP(VLOOKUP($B716,b!$B$7:$C$2161,2,0),'c'!$B$7:$E$83,4,0),d!$B$7:$C$14,2,0)</f>
        <v>Confections</v>
      </c>
    </row>
    <row r="717" spans="1:4">
      <c r="A717"/>
      <c r="B717" s="197">
        <v>10957</v>
      </c>
      <c r="C717" s="196" t="str">
        <f>VLOOKUP(VLOOKUP($B717,b!$B$7:$C$2161,2,0),'c'!$B$7:$E$83,2,0)</f>
        <v>Nord-Ost Matjeshering</v>
      </c>
      <c r="D717" s="196" t="str">
        <f>VLOOKUP(VLOOKUP(VLOOKUP($B717,b!$B$7:$C$2161,2,0),'c'!$B$7:$E$83,4,0),d!$B$7:$C$14,2,0)</f>
        <v>Seafood</v>
      </c>
    </row>
    <row r="718" spans="1:4">
      <c r="A718"/>
      <c r="B718" s="195">
        <v>10958</v>
      </c>
      <c r="C718" s="196" t="str">
        <f>VLOOKUP(VLOOKUP($B718,b!$B$7:$C$2161,2,0),'c'!$B$7:$E$83,2,0)</f>
        <v>Chef Anton's Gumbo Mix</v>
      </c>
      <c r="D718" s="196" t="str">
        <f>VLOOKUP(VLOOKUP(VLOOKUP($B718,b!$B$7:$C$2161,2,0),'c'!$B$7:$E$83,4,0),d!$B$7:$C$14,2,0)</f>
        <v>Condiments</v>
      </c>
    </row>
    <row r="719" spans="1:4">
      <c r="A719"/>
      <c r="B719" s="197">
        <v>10959</v>
      </c>
      <c r="C719" s="196" t="str">
        <f>VLOOKUP(VLOOKUP($B719,b!$B$7:$C$2161,2,0),'c'!$B$7:$E$83,2,0)</f>
        <v>Rhönbräu Klosterbier</v>
      </c>
      <c r="D719" s="196" t="str">
        <f>VLOOKUP(VLOOKUP(VLOOKUP($B719,b!$B$7:$C$2161,2,0),'c'!$B$7:$E$83,4,0),d!$B$7:$C$14,2,0)</f>
        <v>Beverages</v>
      </c>
    </row>
    <row r="720" spans="1:4">
      <c r="A720"/>
      <c r="B720" s="195">
        <v>10960</v>
      </c>
      <c r="C720" s="196" t="str">
        <f>VLOOKUP(VLOOKUP($B720,b!$B$7:$C$2161,2,0),'c'!$B$7:$E$83,2,0)</f>
        <v>Guaraná Fantástica</v>
      </c>
      <c r="D720" s="196" t="str">
        <f>VLOOKUP(VLOOKUP(VLOOKUP($B720,b!$B$7:$C$2161,2,0),'c'!$B$7:$E$83,4,0),d!$B$7:$C$14,2,0)</f>
        <v>Beverages</v>
      </c>
    </row>
    <row r="721" spans="1:4">
      <c r="A721"/>
      <c r="B721" s="197">
        <v>10961</v>
      </c>
      <c r="C721" s="196" t="str">
        <f>VLOOKUP(VLOOKUP($B721,b!$B$7:$C$2161,2,0),'c'!$B$7:$E$83,2,0)</f>
        <v>Filo Mix</v>
      </c>
      <c r="D721" s="196" t="str">
        <f>VLOOKUP(VLOOKUP(VLOOKUP($B721,b!$B$7:$C$2161,2,0),'c'!$B$7:$E$83,4,0),d!$B$7:$C$14,2,0)</f>
        <v>Grains/Cereals</v>
      </c>
    </row>
    <row r="722" spans="1:4">
      <c r="A722"/>
      <c r="B722" s="195">
        <v>10962</v>
      </c>
      <c r="C722" s="196" t="str">
        <f>VLOOKUP(VLOOKUP($B722,b!$B$7:$C$2161,2,0),'c'!$B$7:$E$83,2,0)</f>
        <v>Uncle Bob's Organic Dried Pears</v>
      </c>
      <c r="D722" s="196" t="str">
        <f>VLOOKUP(VLOOKUP(VLOOKUP($B722,b!$B$7:$C$2161,2,0),'c'!$B$7:$E$83,4,0),d!$B$7:$C$14,2,0)</f>
        <v>Produce</v>
      </c>
    </row>
    <row r="723" spans="1:4">
      <c r="A723"/>
      <c r="B723" s="197">
        <v>10963</v>
      </c>
      <c r="C723" s="196" t="str">
        <f>VLOOKUP(VLOOKUP($B723,b!$B$7:$C$2161,2,0),'c'!$B$7:$E$83,2,0)</f>
        <v>Camembert Pierrot</v>
      </c>
      <c r="D723" s="196" t="str">
        <f>VLOOKUP(VLOOKUP(VLOOKUP($B723,b!$B$7:$C$2161,2,0),'c'!$B$7:$E$83,4,0),d!$B$7:$C$14,2,0)</f>
        <v>Dairy Products</v>
      </c>
    </row>
    <row r="724" spans="1:4">
      <c r="A724"/>
      <c r="B724" s="195">
        <v>10964</v>
      </c>
      <c r="C724" s="196" t="str">
        <f>VLOOKUP(VLOOKUP($B724,b!$B$7:$C$2161,2,0),'c'!$B$7:$E$83,2,0)</f>
        <v>Carnarvon Tigers</v>
      </c>
      <c r="D724" s="196" t="str">
        <f>VLOOKUP(VLOOKUP(VLOOKUP($B724,b!$B$7:$C$2161,2,0),'c'!$B$7:$E$83,4,0),d!$B$7:$C$14,2,0)</f>
        <v>Seafood</v>
      </c>
    </row>
    <row r="725" spans="1:4">
      <c r="A725"/>
      <c r="B725" s="197">
        <v>10965</v>
      </c>
      <c r="C725" s="196" t="str">
        <f>VLOOKUP(VLOOKUP($B725,b!$B$7:$C$2161,2,0),'c'!$B$7:$E$83,2,0)</f>
        <v>Manjimup Dried Apples</v>
      </c>
      <c r="D725" s="196" t="str">
        <f>VLOOKUP(VLOOKUP(VLOOKUP($B725,b!$B$7:$C$2161,2,0),'c'!$B$7:$E$83,4,0),d!$B$7:$C$14,2,0)</f>
        <v>Produce</v>
      </c>
    </row>
    <row r="726" spans="1:4">
      <c r="A726"/>
      <c r="B726" s="195">
        <v>10966</v>
      </c>
      <c r="C726" s="196" t="str">
        <f>VLOOKUP(VLOOKUP($B726,b!$B$7:$C$2161,2,0),'c'!$B$7:$E$83,2,0)</f>
        <v>Gravad lax</v>
      </c>
      <c r="D726" s="196" t="str">
        <f>VLOOKUP(VLOOKUP(VLOOKUP($B726,b!$B$7:$C$2161,2,0),'c'!$B$7:$E$83,4,0),d!$B$7:$C$14,2,0)</f>
        <v>Seafood</v>
      </c>
    </row>
    <row r="727" spans="1:4">
      <c r="A727"/>
      <c r="B727" s="197">
        <v>10967</v>
      </c>
      <c r="C727" s="196" t="str">
        <f>VLOOKUP(VLOOKUP($B727,b!$B$7:$C$2161,2,0),'c'!$B$7:$E$83,2,0)</f>
        <v>Teatime Chocolate Biscuits</v>
      </c>
      <c r="D727" s="196" t="str">
        <f>VLOOKUP(VLOOKUP(VLOOKUP($B727,b!$B$7:$C$2161,2,0),'c'!$B$7:$E$83,4,0),d!$B$7:$C$14,2,0)</f>
        <v>Confections</v>
      </c>
    </row>
    <row r="728" spans="1:4">
      <c r="A728"/>
      <c r="B728" s="195">
        <v>10968</v>
      </c>
      <c r="C728" s="196" t="str">
        <f>VLOOKUP(VLOOKUP($B728,b!$B$7:$C$2161,2,0),'c'!$B$7:$E$83,2,0)</f>
        <v>Queso Manchego La Pastora</v>
      </c>
      <c r="D728" s="196" t="str">
        <f>VLOOKUP(VLOOKUP(VLOOKUP($B728,b!$B$7:$C$2161,2,0),'c'!$B$7:$E$83,4,0),d!$B$7:$C$14,2,0)</f>
        <v>Dairy Products</v>
      </c>
    </row>
    <row r="729" spans="1:4">
      <c r="A729"/>
      <c r="B729" s="197">
        <v>10969</v>
      </c>
      <c r="C729" s="196" t="str">
        <f>VLOOKUP(VLOOKUP($B729,b!$B$7:$C$2161,2,0),'c'!$B$7:$E$83,2,0)</f>
        <v>Spegesild</v>
      </c>
      <c r="D729" s="196" t="str">
        <f>VLOOKUP(VLOOKUP(VLOOKUP($B729,b!$B$7:$C$2161,2,0),'c'!$B$7:$E$83,4,0),d!$B$7:$C$14,2,0)</f>
        <v>Seafood</v>
      </c>
    </row>
    <row r="730" spans="1:4">
      <c r="A730"/>
      <c r="B730" s="195">
        <v>10970</v>
      </c>
      <c r="C730" s="196" t="str">
        <f>VLOOKUP(VLOOKUP($B730,b!$B$7:$C$2161,2,0),'c'!$B$7:$E$83,2,0)</f>
        <v>Filo Mix</v>
      </c>
      <c r="D730" s="196" t="str">
        <f>VLOOKUP(VLOOKUP(VLOOKUP($B730,b!$B$7:$C$2161,2,0),'c'!$B$7:$E$83,4,0),d!$B$7:$C$14,2,0)</f>
        <v>Grains/Cereals</v>
      </c>
    </row>
    <row r="731" spans="1:4">
      <c r="A731"/>
      <c r="B731" s="197">
        <v>10971</v>
      </c>
      <c r="C731" s="196" t="str">
        <f>VLOOKUP(VLOOKUP($B731,b!$B$7:$C$2161,2,0),'c'!$B$7:$E$83,2,0)</f>
        <v>Thüringer Rostbratwurst</v>
      </c>
      <c r="D731" s="196" t="str">
        <f>VLOOKUP(VLOOKUP(VLOOKUP($B731,b!$B$7:$C$2161,2,0),'c'!$B$7:$E$83,4,0),d!$B$7:$C$14,2,0)</f>
        <v>Meat/Poultry</v>
      </c>
    </row>
    <row r="732" spans="1:4">
      <c r="A732"/>
      <c r="B732" s="195">
        <v>10972</v>
      </c>
      <c r="C732" s="196" t="str">
        <f>VLOOKUP(VLOOKUP($B732,b!$B$7:$C$2161,2,0),'c'!$B$7:$E$83,2,0)</f>
        <v>Alice Mutton</v>
      </c>
      <c r="D732" s="196" t="str">
        <f>VLOOKUP(VLOOKUP(VLOOKUP($B732,b!$B$7:$C$2161,2,0),'c'!$B$7:$E$83,4,0),d!$B$7:$C$14,2,0)</f>
        <v>Meat/Poultry</v>
      </c>
    </row>
    <row r="733" spans="1:4">
      <c r="A733"/>
      <c r="B733" s="197">
        <v>10973</v>
      </c>
      <c r="C733" s="196" t="str">
        <f>VLOOKUP(VLOOKUP($B733,b!$B$7:$C$2161,2,0),'c'!$B$7:$E$83,2,0)</f>
        <v>Gumbär Gummibärchen</v>
      </c>
      <c r="D733" s="196" t="str">
        <f>VLOOKUP(VLOOKUP(VLOOKUP($B733,b!$B$7:$C$2161,2,0),'c'!$B$7:$E$83,4,0),d!$B$7:$C$14,2,0)</f>
        <v>Confections</v>
      </c>
    </row>
    <row r="734" spans="1:4">
      <c r="A734"/>
      <c r="B734" s="195">
        <v>10974</v>
      </c>
      <c r="C734" s="196" t="str">
        <f>VLOOKUP(VLOOKUP($B734,b!$B$7:$C$2161,2,0),'c'!$B$7:$E$83,2,0)</f>
        <v>Vegie-spread</v>
      </c>
      <c r="D734" s="196" t="str">
        <f>VLOOKUP(VLOOKUP(VLOOKUP($B734,b!$B$7:$C$2161,2,0),'c'!$B$7:$E$83,4,0),d!$B$7:$C$14,2,0)</f>
        <v>Condiments</v>
      </c>
    </row>
    <row r="735" spans="1:4">
      <c r="A735"/>
      <c r="B735" s="197">
        <v>10975</v>
      </c>
      <c r="C735" s="196" t="str">
        <f>VLOOKUP(VLOOKUP($B735,b!$B$7:$C$2161,2,0),'c'!$B$7:$E$83,2,0)</f>
        <v>Northwoods Cranberry Sauce</v>
      </c>
      <c r="D735" s="196" t="str">
        <f>VLOOKUP(VLOOKUP(VLOOKUP($B735,b!$B$7:$C$2161,2,0),'c'!$B$7:$E$83,4,0),d!$B$7:$C$14,2,0)</f>
        <v>Condiments</v>
      </c>
    </row>
    <row r="736" spans="1:4">
      <c r="A736"/>
      <c r="B736" s="195">
        <v>10976</v>
      </c>
      <c r="C736" s="196" t="str">
        <f>VLOOKUP(VLOOKUP($B736,b!$B$7:$C$2161,2,0),'c'!$B$7:$E$83,2,0)</f>
        <v>Rössle Sauerkraut</v>
      </c>
      <c r="D736" s="196" t="str">
        <f>VLOOKUP(VLOOKUP(VLOOKUP($B736,b!$B$7:$C$2161,2,0),'c'!$B$7:$E$83,4,0),d!$B$7:$C$14,2,0)</f>
        <v>Produce</v>
      </c>
    </row>
    <row r="737" spans="1:4">
      <c r="A737"/>
      <c r="B737" s="197">
        <v>10977</v>
      </c>
      <c r="C737" s="196" t="str">
        <f>VLOOKUP(VLOOKUP($B737,b!$B$7:$C$2161,2,0),'c'!$B$7:$E$83,2,0)</f>
        <v>Chartreuse verte</v>
      </c>
      <c r="D737" s="196" t="str">
        <f>VLOOKUP(VLOOKUP(VLOOKUP($B737,b!$B$7:$C$2161,2,0),'c'!$B$7:$E$83,4,0),d!$B$7:$C$14,2,0)</f>
        <v>Beverages</v>
      </c>
    </row>
    <row r="738" spans="1:4">
      <c r="A738"/>
      <c r="B738" s="195">
        <v>10978</v>
      </c>
      <c r="C738" s="196" t="str">
        <f>VLOOKUP(VLOOKUP($B738,b!$B$7:$C$2161,2,0),'c'!$B$7:$E$83,2,0)</f>
        <v>Northwoods Cranberry Sauce</v>
      </c>
      <c r="D738" s="196" t="str">
        <f>VLOOKUP(VLOOKUP(VLOOKUP($B738,b!$B$7:$C$2161,2,0),'c'!$B$7:$E$83,4,0),d!$B$7:$C$14,2,0)</f>
        <v>Condiments</v>
      </c>
    </row>
    <row r="739" spans="1:4">
      <c r="A739"/>
      <c r="B739" s="197">
        <v>10979</v>
      </c>
      <c r="C739" s="196" t="str">
        <f>VLOOKUP(VLOOKUP($B739,b!$B$7:$C$2161,2,0),'c'!$B$7:$E$83,2,0)</f>
        <v>Uncle Bob's Organic Dried Pears</v>
      </c>
      <c r="D739" s="196" t="str">
        <f>VLOOKUP(VLOOKUP(VLOOKUP($B739,b!$B$7:$C$2161,2,0),'c'!$B$7:$E$83,4,0),d!$B$7:$C$14,2,0)</f>
        <v>Produce</v>
      </c>
    </row>
    <row r="740" spans="1:4">
      <c r="A740"/>
      <c r="B740" s="195">
        <v>10980</v>
      </c>
      <c r="C740" s="196" t="str">
        <f>VLOOKUP(VLOOKUP($B740,b!$B$7:$C$2161,2,0),'c'!$B$7:$E$83,2,0)</f>
        <v>Rhönbräu Klosterbier</v>
      </c>
      <c r="D740" s="196" t="str">
        <f>VLOOKUP(VLOOKUP(VLOOKUP($B740,b!$B$7:$C$2161,2,0),'c'!$B$7:$E$83,4,0),d!$B$7:$C$14,2,0)</f>
        <v>Beverages</v>
      </c>
    </row>
    <row r="741" spans="1:4">
      <c r="A741"/>
      <c r="B741" s="197">
        <v>10981</v>
      </c>
      <c r="C741" s="196" t="str">
        <f>VLOOKUP(VLOOKUP($B741,b!$B$7:$C$2161,2,0),'c'!$B$7:$E$83,2,0)</f>
        <v>Côte de Blaye</v>
      </c>
      <c r="D741" s="196" t="str">
        <f>VLOOKUP(VLOOKUP(VLOOKUP($B741,b!$B$7:$C$2161,2,0),'c'!$B$7:$E$83,4,0),d!$B$7:$C$14,2,0)</f>
        <v>Beverages</v>
      </c>
    </row>
    <row r="742" spans="1:4">
      <c r="A742"/>
      <c r="B742" s="195">
        <v>10982</v>
      </c>
      <c r="C742" s="196" t="str">
        <f>VLOOKUP(VLOOKUP($B742,b!$B$7:$C$2161,2,0),'c'!$B$7:$E$83,2,0)</f>
        <v>Uncle Bob's Organic Dried Pears</v>
      </c>
      <c r="D742" s="196" t="str">
        <f>VLOOKUP(VLOOKUP(VLOOKUP($B742,b!$B$7:$C$2161,2,0),'c'!$B$7:$E$83,4,0),d!$B$7:$C$14,2,0)</f>
        <v>Produce</v>
      </c>
    </row>
    <row r="743" spans="1:4">
      <c r="A743"/>
      <c r="B743" s="197">
        <v>10983</v>
      </c>
      <c r="C743" s="196" t="str">
        <f>VLOOKUP(VLOOKUP($B743,b!$B$7:$C$2161,2,0),'c'!$B$7:$E$83,2,0)</f>
        <v>Konbu</v>
      </c>
      <c r="D743" s="196" t="str">
        <f>VLOOKUP(VLOOKUP(VLOOKUP($B743,b!$B$7:$C$2161,2,0),'c'!$B$7:$E$83,4,0),d!$B$7:$C$14,2,0)</f>
        <v>Seafood</v>
      </c>
    </row>
    <row r="744" spans="1:4">
      <c r="A744"/>
      <c r="B744" s="195">
        <v>10984</v>
      </c>
      <c r="C744" s="196" t="str">
        <f>VLOOKUP(VLOOKUP($B744,b!$B$7:$C$2161,2,0),'c'!$B$7:$E$83,2,0)</f>
        <v>Pavlova</v>
      </c>
      <c r="D744" s="196" t="str">
        <f>VLOOKUP(VLOOKUP(VLOOKUP($B744,b!$B$7:$C$2161,2,0),'c'!$B$7:$E$83,4,0),d!$B$7:$C$14,2,0)</f>
        <v>Confections</v>
      </c>
    </row>
    <row r="745" spans="1:4">
      <c r="A745"/>
      <c r="B745" s="197">
        <v>10985</v>
      </c>
      <c r="C745" s="196" t="str">
        <f>VLOOKUP(VLOOKUP($B745,b!$B$7:$C$2161,2,0),'c'!$B$7:$E$83,2,0)</f>
        <v>Pavlova</v>
      </c>
      <c r="D745" s="196" t="str">
        <f>VLOOKUP(VLOOKUP(VLOOKUP($B745,b!$B$7:$C$2161,2,0),'c'!$B$7:$E$83,4,0),d!$B$7:$C$14,2,0)</f>
        <v>Confections</v>
      </c>
    </row>
    <row r="746" spans="1:4">
      <c r="A746"/>
      <c r="B746" s="195">
        <v>10986</v>
      </c>
      <c r="C746" s="196" t="str">
        <f>VLOOKUP(VLOOKUP($B746,b!$B$7:$C$2161,2,0),'c'!$B$7:$E$83,2,0)</f>
        <v>Queso Cabrales</v>
      </c>
      <c r="D746" s="196" t="str">
        <f>VLOOKUP(VLOOKUP(VLOOKUP($B746,b!$B$7:$C$2161,2,0),'c'!$B$7:$E$83,4,0),d!$B$7:$C$14,2,0)</f>
        <v>Dairy Products</v>
      </c>
    </row>
    <row r="747" spans="1:4">
      <c r="A747"/>
      <c r="B747" s="197">
        <v>10987</v>
      </c>
      <c r="C747" s="196" t="str">
        <f>VLOOKUP(VLOOKUP($B747,b!$B$7:$C$2161,2,0),'c'!$B$7:$E$83,2,0)</f>
        <v>Uncle Bob's Organic Dried Pears</v>
      </c>
      <c r="D747" s="196" t="str">
        <f>VLOOKUP(VLOOKUP(VLOOKUP($B747,b!$B$7:$C$2161,2,0),'c'!$B$7:$E$83,4,0),d!$B$7:$C$14,2,0)</f>
        <v>Produce</v>
      </c>
    </row>
    <row r="748" spans="1:4">
      <c r="A748"/>
      <c r="B748" s="195">
        <v>10988</v>
      </c>
      <c r="C748" s="196" t="str">
        <f>VLOOKUP(VLOOKUP($B748,b!$B$7:$C$2161,2,0),'c'!$B$7:$E$83,2,0)</f>
        <v>Uncle Bob's Organic Dried Pears</v>
      </c>
      <c r="D748" s="196" t="str">
        <f>VLOOKUP(VLOOKUP(VLOOKUP($B748,b!$B$7:$C$2161,2,0),'c'!$B$7:$E$83,4,0),d!$B$7:$C$14,2,0)</f>
        <v>Produce</v>
      </c>
    </row>
    <row r="749" spans="1:4">
      <c r="A749"/>
      <c r="B749" s="197">
        <v>10989</v>
      </c>
      <c r="C749" s="196" t="str">
        <f>VLOOKUP(VLOOKUP($B749,b!$B$7:$C$2161,2,0),'c'!$B$7:$E$83,2,0)</f>
        <v>Grandma's Boysenberry Spread</v>
      </c>
      <c r="D749" s="196" t="str">
        <f>VLOOKUP(VLOOKUP(VLOOKUP($B749,b!$B$7:$C$2161,2,0),'c'!$B$7:$E$83,4,0),d!$B$7:$C$14,2,0)</f>
        <v>Condiments</v>
      </c>
    </row>
    <row r="750" spans="1:4">
      <c r="A750"/>
      <c r="B750" s="195">
        <v>10990</v>
      </c>
      <c r="C750" s="196" t="str">
        <f>VLOOKUP(VLOOKUP($B750,b!$B$7:$C$2161,2,0),'c'!$B$7:$E$83,2,0)</f>
        <v>Sir Rodney's Scones</v>
      </c>
      <c r="D750" s="196" t="str">
        <f>VLOOKUP(VLOOKUP(VLOOKUP($B750,b!$B$7:$C$2161,2,0),'c'!$B$7:$E$83,4,0),d!$B$7:$C$14,2,0)</f>
        <v>Confections</v>
      </c>
    </row>
    <row r="751" spans="1:4">
      <c r="A751"/>
      <c r="B751" s="197">
        <v>10991</v>
      </c>
      <c r="C751" s="196" t="str">
        <f>VLOOKUP(VLOOKUP($B751,b!$B$7:$C$2161,2,0),'c'!$B$7:$E$83,2,0)</f>
        <v>Chang</v>
      </c>
      <c r="D751" s="196" t="str">
        <f>VLOOKUP(VLOOKUP(VLOOKUP($B751,b!$B$7:$C$2161,2,0),'c'!$B$7:$E$83,4,0),d!$B$7:$C$14,2,0)</f>
        <v>Beverages</v>
      </c>
    </row>
    <row r="752" spans="1:4">
      <c r="A752"/>
      <c r="B752" s="195">
        <v>10992</v>
      </c>
      <c r="C752" s="196" t="str">
        <f>VLOOKUP(VLOOKUP($B752,b!$B$7:$C$2161,2,0),'c'!$B$7:$E$83,2,0)</f>
        <v>Mozzarella di Giovanni</v>
      </c>
      <c r="D752" s="196" t="str">
        <f>VLOOKUP(VLOOKUP(VLOOKUP($B752,b!$B$7:$C$2161,2,0),'c'!$B$7:$E$83,4,0),d!$B$7:$C$14,2,0)</f>
        <v>Dairy Products</v>
      </c>
    </row>
    <row r="753" spans="1:4">
      <c r="A753"/>
      <c r="B753" s="197">
        <v>10993</v>
      </c>
      <c r="C753" s="196" t="str">
        <f>VLOOKUP(VLOOKUP($B753,b!$B$7:$C$2161,2,0),'c'!$B$7:$E$83,2,0)</f>
        <v>Thüringer Rostbratwurst</v>
      </c>
      <c r="D753" s="196" t="str">
        <f>VLOOKUP(VLOOKUP(VLOOKUP($B753,b!$B$7:$C$2161,2,0),'c'!$B$7:$E$83,4,0),d!$B$7:$C$14,2,0)</f>
        <v>Meat/Poultry</v>
      </c>
    </row>
    <row r="754" spans="1:4">
      <c r="A754"/>
      <c r="B754" s="195">
        <v>10994</v>
      </c>
      <c r="C754" s="196" t="str">
        <f>VLOOKUP(VLOOKUP($B754,b!$B$7:$C$2161,2,0),'c'!$B$7:$E$83,2,0)</f>
        <v>Raclette Courdavault</v>
      </c>
      <c r="D754" s="196" t="str">
        <f>VLOOKUP(VLOOKUP(VLOOKUP($B754,b!$B$7:$C$2161,2,0),'c'!$B$7:$E$83,4,0),d!$B$7:$C$14,2,0)</f>
        <v>Dairy Products</v>
      </c>
    </row>
    <row r="755" spans="1:4">
      <c r="A755"/>
      <c r="B755" s="197">
        <v>10995</v>
      </c>
      <c r="C755" s="196" t="str">
        <f>VLOOKUP(VLOOKUP($B755,b!$B$7:$C$2161,2,0),'c'!$B$7:$E$83,2,0)</f>
        <v>Manjimup Dried Apples</v>
      </c>
      <c r="D755" s="196" t="str">
        <f>VLOOKUP(VLOOKUP(VLOOKUP($B755,b!$B$7:$C$2161,2,0),'c'!$B$7:$E$83,4,0),d!$B$7:$C$14,2,0)</f>
        <v>Produce</v>
      </c>
    </row>
    <row r="756" spans="1:4">
      <c r="A756"/>
      <c r="B756" s="195">
        <v>10996</v>
      </c>
      <c r="C756" s="196" t="str">
        <f>VLOOKUP(VLOOKUP($B756,b!$B$7:$C$2161,2,0),'c'!$B$7:$E$83,2,0)</f>
        <v>Singaporean Hokkien Fried Mee</v>
      </c>
      <c r="D756" s="196" t="str">
        <f>VLOOKUP(VLOOKUP(VLOOKUP($B756,b!$B$7:$C$2161,2,0),'c'!$B$7:$E$83,4,0),d!$B$7:$C$14,2,0)</f>
        <v>Grains/Cereals</v>
      </c>
    </row>
    <row r="757" spans="1:4">
      <c r="A757"/>
      <c r="B757" s="197">
        <v>10997</v>
      </c>
      <c r="C757" s="196" t="str">
        <f>VLOOKUP(VLOOKUP($B757,b!$B$7:$C$2161,2,0),'c'!$B$7:$E$83,2,0)</f>
        <v>Mascarpone Fabioli</v>
      </c>
      <c r="D757" s="196" t="str">
        <f>VLOOKUP(VLOOKUP(VLOOKUP($B757,b!$B$7:$C$2161,2,0),'c'!$B$7:$E$83,4,0),d!$B$7:$C$14,2,0)</f>
        <v>Dairy Products</v>
      </c>
    </row>
    <row r="758" spans="1:4">
      <c r="A758"/>
      <c r="B758" s="195">
        <v>10998</v>
      </c>
      <c r="C758" s="196" t="str">
        <f>VLOOKUP(VLOOKUP($B758,b!$B$7:$C$2161,2,0),'c'!$B$7:$E$83,2,0)</f>
        <v>Guaraná Fantástica</v>
      </c>
      <c r="D758" s="196" t="str">
        <f>VLOOKUP(VLOOKUP(VLOOKUP($B758,b!$B$7:$C$2161,2,0),'c'!$B$7:$E$83,4,0),d!$B$7:$C$14,2,0)</f>
        <v>Beverages</v>
      </c>
    </row>
    <row r="759" spans="1:4">
      <c r="A759"/>
      <c r="B759" s="197">
        <v>10999</v>
      </c>
      <c r="C759" s="196" t="str">
        <f>VLOOKUP(VLOOKUP($B759,b!$B$7:$C$2161,2,0),'c'!$B$7:$E$83,2,0)</f>
        <v>Jack's New England Clam Chowder</v>
      </c>
      <c r="D759" s="196" t="str">
        <f>VLOOKUP(VLOOKUP(VLOOKUP($B759,b!$B$7:$C$2161,2,0),'c'!$B$7:$E$83,4,0),d!$B$7:$C$14,2,0)</f>
        <v>Seafood</v>
      </c>
    </row>
    <row r="760" spans="1:4">
      <c r="A760"/>
      <c r="B760" s="195">
        <v>11000</v>
      </c>
      <c r="C760" s="196" t="str">
        <f>VLOOKUP(VLOOKUP($B760,b!$B$7:$C$2161,2,0),'c'!$B$7:$E$83,2,0)</f>
        <v>Chef Anton's Cajun Seasoning</v>
      </c>
      <c r="D760" s="196" t="str">
        <f>VLOOKUP(VLOOKUP(VLOOKUP($B760,b!$B$7:$C$2161,2,0),'c'!$B$7:$E$83,4,0),d!$B$7:$C$14,2,0)</f>
        <v>Condiments</v>
      </c>
    </row>
    <row r="761" spans="1:4">
      <c r="A761"/>
      <c r="B761" s="197">
        <v>11001</v>
      </c>
      <c r="C761" s="196" t="str">
        <f>VLOOKUP(VLOOKUP($B761,b!$B$7:$C$2161,2,0),'c'!$B$7:$E$83,2,0)</f>
        <v>Uncle Bob's Organic Dried Pears</v>
      </c>
      <c r="D761" s="196" t="str">
        <f>VLOOKUP(VLOOKUP(VLOOKUP($B761,b!$B$7:$C$2161,2,0),'c'!$B$7:$E$83,4,0),d!$B$7:$C$14,2,0)</f>
        <v>Produce</v>
      </c>
    </row>
    <row r="762" spans="1:4">
      <c r="A762"/>
      <c r="B762" s="195">
        <v>11002</v>
      </c>
      <c r="C762" s="196" t="str">
        <f>VLOOKUP(VLOOKUP($B762,b!$B$7:$C$2161,2,0),'c'!$B$7:$E$83,2,0)</f>
        <v>Konbu</v>
      </c>
      <c r="D762" s="196" t="str">
        <f>VLOOKUP(VLOOKUP(VLOOKUP($B762,b!$B$7:$C$2161,2,0),'c'!$B$7:$E$83,4,0),d!$B$7:$C$14,2,0)</f>
        <v>Seafood</v>
      </c>
    </row>
    <row r="763" spans="1:4">
      <c r="A763"/>
      <c r="B763" s="197">
        <v>11003</v>
      </c>
      <c r="C763" s="196" t="str">
        <f>VLOOKUP(VLOOKUP($B763,b!$B$7:$C$2161,2,0),'c'!$B$7:$E$83,2,0)</f>
        <v>Chai</v>
      </c>
      <c r="D763" s="196" t="str">
        <f>VLOOKUP(VLOOKUP(VLOOKUP($B763,b!$B$7:$C$2161,2,0),'c'!$B$7:$E$83,4,0),d!$B$7:$C$14,2,0)</f>
        <v>Beverages</v>
      </c>
    </row>
    <row r="764" spans="1:4">
      <c r="A764"/>
      <c r="B764" s="195">
        <v>11004</v>
      </c>
      <c r="C764" s="196" t="str">
        <f>VLOOKUP(VLOOKUP($B764,b!$B$7:$C$2161,2,0),'c'!$B$7:$E$83,2,0)</f>
        <v>Gumbär Gummibärchen</v>
      </c>
      <c r="D764" s="196" t="str">
        <f>VLOOKUP(VLOOKUP(VLOOKUP($B764,b!$B$7:$C$2161,2,0),'c'!$B$7:$E$83,4,0),d!$B$7:$C$14,2,0)</f>
        <v>Confections</v>
      </c>
    </row>
    <row r="765" spans="1:4">
      <c r="A765"/>
      <c r="B765" s="197">
        <v>11005</v>
      </c>
      <c r="C765" s="196" t="str">
        <f>VLOOKUP(VLOOKUP($B765,b!$B$7:$C$2161,2,0),'c'!$B$7:$E$83,2,0)</f>
        <v>Chai</v>
      </c>
      <c r="D765" s="196" t="str">
        <f>VLOOKUP(VLOOKUP(VLOOKUP($B765,b!$B$7:$C$2161,2,0),'c'!$B$7:$E$83,4,0),d!$B$7:$C$14,2,0)</f>
        <v>Beverages</v>
      </c>
    </row>
    <row r="766" spans="1:4">
      <c r="A766"/>
      <c r="B766" s="195">
        <v>11006</v>
      </c>
      <c r="C766" s="196" t="str">
        <f>VLOOKUP(VLOOKUP($B766,b!$B$7:$C$2161,2,0),'c'!$B$7:$E$83,2,0)</f>
        <v>Chai</v>
      </c>
      <c r="D766" s="196" t="str">
        <f>VLOOKUP(VLOOKUP(VLOOKUP($B766,b!$B$7:$C$2161,2,0),'c'!$B$7:$E$83,4,0),d!$B$7:$C$14,2,0)</f>
        <v>Beverages</v>
      </c>
    </row>
    <row r="767" spans="1:4">
      <c r="A767"/>
      <c r="B767" s="197">
        <v>11007</v>
      </c>
      <c r="C767" s="196" t="str">
        <f>VLOOKUP(VLOOKUP($B767,b!$B$7:$C$2161,2,0),'c'!$B$7:$E$83,2,0)</f>
        <v>Northwoods Cranberry Sauce</v>
      </c>
      <c r="D767" s="196" t="str">
        <f>VLOOKUP(VLOOKUP(VLOOKUP($B767,b!$B$7:$C$2161,2,0),'c'!$B$7:$E$83,4,0),d!$B$7:$C$14,2,0)</f>
        <v>Condiments</v>
      </c>
    </row>
    <row r="768" spans="1:4">
      <c r="A768"/>
      <c r="B768" s="195">
        <v>11008</v>
      </c>
      <c r="C768" s="196" t="str">
        <f>VLOOKUP(VLOOKUP($B768,b!$B$7:$C$2161,2,0),'c'!$B$7:$E$83,2,0)</f>
        <v>Rössle Sauerkraut</v>
      </c>
      <c r="D768" s="196" t="str">
        <f>VLOOKUP(VLOOKUP(VLOOKUP($B768,b!$B$7:$C$2161,2,0),'c'!$B$7:$E$83,4,0),d!$B$7:$C$14,2,0)</f>
        <v>Produce</v>
      </c>
    </row>
    <row r="769" spans="1:4">
      <c r="A769"/>
      <c r="B769" s="197">
        <v>11009</v>
      </c>
      <c r="C769" s="196" t="str">
        <f>VLOOKUP(VLOOKUP($B769,b!$B$7:$C$2161,2,0),'c'!$B$7:$E$83,2,0)</f>
        <v>Guaraná Fantástica</v>
      </c>
      <c r="D769" s="196" t="str">
        <f>VLOOKUP(VLOOKUP(VLOOKUP($B769,b!$B$7:$C$2161,2,0),'c'!$B$7:$E$83,4,0),d!$B$7:$C$14,2,0)</f>
        <v>Beverages</v>
      </c>
    </row>
    <row r="770" spans="1:4">
      <c r="A770"/>
      <c r="B770" s="195">
        <v>11010</v>
      </c>
      <c r="C770" s="196" t="str">
        <f>VLOOKUP(VLOOKUP($B770,b!$B$7:$C$2161,2,0),'c'!$B$7:$E$83,2,0)</f>
        <v>Uncle Bob's Organic Dried Pears</v>
      </c>
      <c r="D770" s="196" t="str">
        <f>VLOOKUP(VLOOKUP(VLOOKUP($B770,b!$B$7:$C$2161,2,0),'c'!$B$7:$E$83,4,0),d!$B$7:$C$14,2,0)</f>
        <v>Produce</v>
      </c>
    </row>
    <row r="771" spans="1:4">
      <c r="A771"/>
      <c r="B771" s="197">
        <v>11011</v>
      </c>
      <c r="C771" s="196" t="str">
        <f>VLOOKUP(VLOOKUP($B771,b!$B$7:$C$2161,2,0),'c'!$B$7:$E$83,2,0)</f>
        <v>Escargots de Bourgogne</v>
      </c>
      <c r="D771" s="196" t="str">
        <f>VLOOKUP(VLOOKUP(VLOOKUP($B771,b!$B$7:$C$2161,2,0),'c'!$B$7:$E$83,4,0),d!$B$7:$C$14,2,0)</f>
        <v>Seafood</v>
      </c>
    </row>
    <row r="772" spans="1:4">
      <c r="A772"/>
      <c r="B772" s="195">
        <v>11012</v>
      </c>
      <c r="C772" s="196" t="str">
        <f>VLOOKUP(VLOOKUP($B772,b!$B$7:$C$2161,2,0),'c'!$B$7:$E$83,2,0)</f>
        <v>Teatime Chocolate Biscuits</v>
      </c>
      <c r="D772" s="196" t="str">
        <f>VLOOKUP(VLOOKUP(VLOOKUP($B772,b!$B$7:$C$2161,2,0),'c'!$B$7:$E$83,4,0),d!$B$7:$C$14,2,0)</f>
        <v>Confections</v>
      </c>
    </row>
    <row r="773" spans="1:4">
      <c r="A773"/>
      <c r="B773" s="197">
        <v>11013</v>
      </c>
      <c r="C773" s="196" t="str">
        <f>VLOOKUP(VLOOKUP($B773,b!$B$7:$C$2161,2,0),'c'!$B$7:$E$83,2,0)</f>
        <v>Tunnbröd</v>
      </c>
      <c r="D773" s="196" t="str">
        <f>VLOOKUP(VLOOKUP(VLOOKUP($B773,b!$B$7:$C$2161,2,0),'c'!$B$7:$E$83,4,0),d!$B$7:$C$14,2,0)</f>
        <v>Grains/Cereals</v>
      </c>
    </row>
    <row r="774" spans="1:4">
      <c r="A774"/>
      <c r="B774" s="195">
        <v>11014</v>
      </c>
      <c r="C774" s="196" t="str">
        <f>VLOOKUP(VLOOKUP($B774,b!$B$7:$C$2161,2,0),'c'!$B$7:$E$83,2,0)</f>
        <v>Jack's New England Clam Chowder</v>
      </c>
      <c r="D774" s="196" t="str">
        <f>VLOOKUP(VLOOKUP(VLOOKUP($B774,b!$B$7:$C$2161,2,0),'c'!$B$7:$E$83,4,0),d!$B$7:$C$14,2,0)</f>
        <v>Seafood</v>
      </c>
    </row>
    <row r="775" spans="1:4">
      <c r="A775"/>
      <c r="B775" s="197">
        <v>11015</v>
      </c>
      <c r="C775" s="196" t="str">
        <f>VLOOKUP(VLOOKUP($B775,b!$B$7:$C$2161,2,0),'c'!$B$7:$E$83,2,0)</f>
        <v>Nord-Ost Matjeshering</v>
      </c>
      <c r="D775" s="196" t="str">
        <f>VLOOKUP(VLOOKUP(VLOOKUP($B775,b!$B$7:$C$2161,2,0),'c'!$B$7:$E$83,4,0),d!$B$7:$C$14,2,0)</f>
        <v>Seafood</v>
      </c>
    </row>
    <row r="776" spans="1:4">
      <c r="A776"/>
      <c r="B776" s="195">
        <v>11016</v>
      </c>
      <c r="C776" s="196" t="str">
        <f>VLOOKUP(VLOOKUP($B776,b!$B$7:$C$2161,2,0),'c'!$B$7:$E$83,2,0)</f>
        <v>Gorgonzola Telino</v>
      </c>
      <c r="D776" s="196" t="str">
        <f>VLOOKUP(VLOOKUP(VLOOKUP($B776,b!$B$7:$C$2161,2,0),'c'!$B$7:$E$83,4,0),d!$B$7:$C$14,2,0)</f>
        <v>Dairy Products</v>
      </c>
    </row>
    <row r="777" spans="1:4">
      <c r="A777"/>
      <c r="B777" s="197">
        <v>11017</v>
      </c>
      <c r="C777" s="196" t="str">
        <f>VLOOKUP(VLOOKUP($B777,b!$B$7:$C$2161,2,0),'c'!$B$7:$E$83,2,0)</f>
        <v>Aniseed Syrup</v>
      </c>
      <c r="D777" s="196" t="str">
        <f>VLOOKUP(VLOOKUP(VLOOKUP($B777,b!$B$7:$C$2161,2,0),'c'!$B$7:$E$83,4,0),d!$B$7:$C$14,2,0)</f>
        <v>Condiments</v>
      </c>
    </row>
    <row r="778" spans="1:4">
      <c r="A778"/>
      <c r="B778" s="195">
        <v>11018</v>
      </c>
      <c r="C778" s="196" t="str">
        <f>VLOOKUP(VLOOKUP($B778,b!$B$7:$C$2161,2,0),'c'!$B$7:$E$83,2,0)</f>
        <v>Queso Manchego La Pastora</v>
      </c>
      <c r="D778" s="196" t="str">
        <f>VLOOKUP(VLOOKUP(VLOOKUP($B778,b!$B$7:$C$2161,2,0),'c'!$B$7:$E$83,4,0),d!$B$7:$C$14,2,0)</f>
        <v>Dairy Products</v>
      </c>
    </row>
    <row r="779" spans="1:4">
      <c r="A779"/>
      <c r="B779" s="197">
        <v>11019</v>
      </c>
      <c r="C779" s="196" t="str">
        <f>VLOOKUP(VLOOKUP($B779,b!$B$7:$C$2161,2,0),'c'!$B$7:$E$83,2,0)</f>
        <v>Spegesild</v>
      </c>
      <c r="D779" s="196" t="str">
        <f>VLOOKUP(VLOOKUP(VLOOKUP($B779,b!$B$7:$C$2161,2,0),'c'!$B$7:$E$83,4,0),d!$B$7:$C$14,2,0)</f>
        <v>Seafood</v>
      </c>
    </row>
    <row r="780" spans="1:4">
      <c r="A780"/>
      <c r="B780" s="195">
        <v>11020</v>
      </c>
      <c r="C780" s="196" t="str">
        <f>VLOOKUP(VLOOKUP($B780,b!$B$7:$C$2161,2,0),'c'!$B$7:$E$83,2,0)</f>
        <v>Ikura</v>
      </c>
      <c r="D780" s="196" t="str">
        <f>VLOOKUP(VLOOKUP(VLOOKUP($B780,b!$B$7:$C$2161,2,0),'c'!$B$7:$E$83,4,0),d!$B$7:$C$14,2,0)</f>
        <v>Seafood</v>
      </c>
    </row>
    <row r="781" spans="1:4">
      <c r="A781"/>
      <c r="B781" s="197">
        <v>11021</v>
      </c>
      <c r="C781" s="196" t="str">
        <f>VLOOKUP(VLOOKUP($B781,b!$B$7:$C$2161,2,0),'c'!$B$7:$E$83,2,0)</f>
        <v>Chang</v>
      </c>
      <c r="D781" s="196" t="str">
        <f>VLOOKUP(VLOOKUP(VLOOKUP($B781,b!$B$7:$C$2161,2,0),'c'!$B$7:$E$83,4,0),d!$B$7:$C$14,2,0)</f>
        <v>Beverages</v>
      </c>
    </row>
    <row r="782" spans="1:4">
      <c r="A782"/>
      <c r="B782" s="195">
        <v>11022</v>
      </c>
      <c r="C782" s="196" t="str">
        <f>VLOOKUP(VLOOKUP($B782,b!$B$7:$C$2161,2,0),'c'!$B$7:$E$83,2,0)</f>
        <v>Teatime Chocolate Biscuits</v>
      </c>
      <c r="D782" s="196" t="str">
        <f>VLOOKUP(VLOOKUP(VLOOKUP($B782,b!$B$7:$C$2161,2,0),'c'!$B$7:$E$83,4,0),d!$B$7:$C$14,2,0)</f>
        <v>Confections</v>
      </c>
    </row>
    <row r="783" spans="1:4">
      <c r="A783"/>
      <c r="B783" s="197">
        <v>11023</v>
      </c>
      <c r="C783" s="196" t="str">
        <f>VLOOKUP(VLOOKUP($B783,b!$B$7:$C$2161,2,0),'c'!$B$7:$E$83,2,0)</f>
        <v>Uncle Bob's Organic Dried Pears</v>
      </c>
      <c r="D783" s="196" t="str">
        <f>VLOOKUP(VLOOKUP(VLOOKUP($B783,b!$B$7:$C$2161,2,0),'c'!$B$7:$E$83,4,0),d!$B$7:$C$14,2,0)</f>
        <v>Produce</v>
      </c>
    </row>
    <row r="784" spans="1:4">
      <c r="A784"/>
      <c r="B784" s="195">
        <v>11024</v>
      </c>
      <c r="C784" s="196" t="str">
        <f>VLOOKUP(VLOOKUP($B784,b!$B$7:$C$2161,2,0),'c'!$B$7:$E$83,2,0)</f>
        <v>Gumbär Gummibärchen</v>
      </c>
      <c r="D784" s="196" t="str">
        <f>VLOOKUP(VLOOKUP(VLOOKUP($B784,b!$B$7:$C$2161,2,0),'c'!$B$7:$E$83,4,0),d!$B$7:$C$14,2,0)</f>
        <v>Confections</v>
      </c>
    </row>
    <row r="785" spans="1:4">
      <c r="A785"/>
      <c r="B785" s="197">
        <v>11025</v>
      </c>
      <c r="C785" s="196" t="str">
        <f>VLOOKUP(VLOOKUP($B785,b!$B$7:$C$2161,2,0),'c'!$B$7:$E$83,2,0)</f>
        <v>Chai</v>
      </c>
      <c r="D785" s="196" t="str">
        <f>VLOOKUP(VLOOKUP(VLOOKUP($B785,b!$B$7:$C$2161,2,0),'c'!$B$7:$E$83,4,0),d!$B$7:$C$14,2,0)</f>
        <v>Beverages</v>
      </c>
    </row>
    <row r="786" spans="1:4">
      <c r="A786"/>
      <c r="B786" s="195">
        <v>11026</v>
      </c>
      <c r="C786" s="196" t="str">
        <f>VLOOKUP(VLOOKUP($B786,b!$B$7:$C$2161,2,0),'c'!$B$7:$E$83,2,0)</f>
        <v>Carnarvon Tigers</v>
      </c>
      <c r="D786" s="196" t="str">
        <f>VLOOKUP(VLOOKUP(VLOOKUP($B786,b!$B$7:$C$2161,2,0),'c'!$B$7:$E$83,4,0),d!$B$7:$C$14,2,0)</f>
        <v>Seafood</v>
      </c>
    </row>
    <row r="787" spans="1:4">
      <c r="A787"/>
      <c r="B787" s="197">
        <v>11027</v>
      </c>
      <c r="C787" s="196" t="str">
        <f>VLOOKUP(VLOOKUP($B787,b!$B$7:$C$2161,2,0),'c'!$B$7:$E$83,2,0)</f>
        <v>Guaraná Fantástica</v>
      </c>
      <c r="D787" s="196" t="str">
        <f>VLOOKUP(VLOOKUP(VLOOKUP($B787,b!$B$7:$C$2161,2,0),'c'!$B$7:$E$83,4,0),d!$B$7:$C$14,2,0)</f>
        <v>Beverages</v>
      </c>
    </row>
    <row r="788" spans="1:4">
      <c r="A788"/>
      <c r="B788" s="195">
        <v>11028</v>
      </c>
      <c r="C788" s="196" t="str">
        <f>VLOOKUP(VLOOKUP($B788,b!$B$7:$C$2161,2,0),'c'!$B$7:$E$83,2,0)</f>
        <v>Pâté chinois</v>
      </c>
      <c r="D788" s="196" t="str">
        <f>VLOOKUP(VLOOKUP(VLOOKUP($B788,b!$B$7:$C$2161,2,0),'c'!$B$7:$E$83,4,0),d!$B$7:$C$14,2,0)</f>
        <v>Meat/Poultry</v>
      </c>
    </row>
    <row r="789" spans="1:4">
      <c r="A789"/>
      <c r="B789" s="197">
        <v>11029</v>
      </c>
      <c r="C789" s="196" t="str">
        <f>VLOOKUP(VLOOKUP($B789,b!$B$7:$C$2161,2,0),'c'!$B$7:$E$83,2,0)</f>
        <v>Gnocchi di nonna Alice</v>
      </c>
      <c r="D789" s="196" t="str">
        <f>VLOOKUP(VLOOKUP(VLOOKUP($B789,b!$B$7:$C$2161,2,0),'c'!$B$7:$E$83,4,0),d!$B$7:$C$14,2,0)</f>
        <v>Grains/Cereals</v>
      </c>
    </row>
    <row r="790" spans="1:4">
      <c r="A790"/>
      <c r="B790" s="195">
        <v>11030</v>
      </c>
      <c r="C790" s="196" t="str">
        <f>VLOOKUP(VLOOKUP($B790,b!$B$7:$C$2161,2,0),'c'!$B$7:$E$83,2,0)</f>
        <v>Chang</v>
      </c>
      <c r="D790" s="196" t="str">
        <f>VLOOKUP(VLOOKUP(VLOOKUP($B790,b!$B$7:$C$2161,2,0),'c'!$B$7:$E$83,4,0),d!$B$7:$C$14,2,0)</f>
        <v>Beverages</v>
      </c>
    </row>
    <row r="791" spans="1:4">
      <c r="A791"/>
      <c r="B791" s="197">
        <v>11031</v>
      </c>
      <c r="C791" s="196" t="str">
        <f>VLOOKUP(VLOOKUP($B791,b!$B$7:$C$2161,2,0),'c'!$B$7:$E$83,2,0)</f>
        <v>Chai</v>
      </c>
      <c r="D791" s="196" t="str">
        <f>VLOOKUP(VLOOKUP(VLOOKUP($B791,b!$B$7:$C$2161,2,0),'c'!$B$7:$E$83,4,0),d!$B$7:$C$14,2,0)</f>
        <v>Beverages</v>
      </c>
    </row>
    <row r="792" spans="1:4">
      <c r="A792"/>
      <c r="B792" s="195">
        <v>11032</v>
      </c>
      <c r="C792" s="196" t="str">
        <f>VLOOKUP(VLOOKUP($B792,b!$B$7:$C$2161,2,0),'c'!$B$7:$E$83,2,0)</f>
        <v>Inlagd Sill</v>
      </c>
      <c r="D792" s="196" t="str">
        <f>VLOOKUP(VLOOKUP(VLOOKUP($B792,b!$B$7:$C$2161,2,0),'c'!$B$7:$E$83,4,0),d!$B$7:$C$14,2,0)</f>
        <v>Seafood</v>
      </c>
    </row>
    <row r="793" spans="1:4">
      <c r="A793"/>
      <c r="B793" s="197">
        <v>11033</v>
      </c>
      <c r="C793" s="196" t="str">
        <f>VLOOKUP(VLOOKUP($B793,b!$B$7:$C$2161,2,0),'c'!$B$7:$E$83,2,0)</f>
        <v>Perth Pasties</v>
      </c>
      <c r="D793" s="196" t="str">
        <f>VLOOKUP(VLOOKUP(VLOOKUP($B793,b!$B$7:$C$2161,2,0),'c'!$B$7:$E$83,4,0),d!$B$7:$C$14,2,0)</f>
        <v>Meat/Poultry</v>
      </c>
    </row>
    <row r="794" spans="1:4">
      <c r="A794"/>
      <c r="B794" s="195">
        <v>11034</v>
      </c>
      <c r="C794" s="196" t="str">
        <f>VLOOKUP(VLOOKUP($B794,b!$B$7:$C$2161,2,0),'c'!$B$7:$E$83,2,0)</f>
        <v>Sir Rodney's Scones</v>
      </c>
      <c r="D794" s="196" t="str">
        <f>VLOOKUP(VLOOKUP(VLOOKUP($B794,b!$B$7:$C$2161,2,0),'c'!$B$7:$E$83,4,0),d!$B$7:$C$14,2,0)</f>
        <v>Confections</v>
      </c>
    </row>
    <row r="795" spans="1:4">
      <c r="A795"/>
      <c r="B795" s="197">
        <v>11035</v>
      </c>
      <c r="C795" s="196" t="str">
        <f>VLOOKUP(VLOOKUP($B795,b!$B$7:$C$2161,2,0),'c'!$B$7:$E$83,2,0)</f>
        <v>Chai</v>
      </c>
      <c r="D795" s="196" t="str">
        <f>VLOOKUP(VLOOKUP(VLOOKUP($B795,b!$B$7:$C$2161,2,0),'c'!$B$7:$E$83,4,0),d!$B$7:$C$14,2,0)</f>
        <v>Beverages</v>
      </c>
    </row>
    <row r="796" spans="1:4">
      <c r="A796"/>
      <c r="B796" s="195">
        <v>11036</v>
      </c>
      <c r="C796" s="196" t="str">
        <f>VLOOKUP(VLOOKUP($B796,b!$B$7:$C$2161,2,0),'c'!$B$7:$E$83,2,0)</f>
        <v>Konbu</v>
      </c>
      <c r="D796" s="196" t="str">
        <f>VLOOKUP(VLOOKUP(VLOOKUP($B796,b!$B$7:$C$2161,2,0),'c'!$B$7:$E$83,4,0),d!$B$7:$C$14,2,0)</f>
        <v>Seafood</v>
      </c>
    </row>
    <row r="797" spans="1:4">
      <c r="A797"/>
      <c r="B797" s="197">
        <v>11037</v>
      </c>
      <c r="C797" s="196" t="str">
        <f>VLOOKUP(VLOOKUP($B797,b!$B$7:$C$2161,2,0),'c'!$B$7:$E$83,2,0)</f>
        <v>Outback Lager</v>
      </c>
      <c r="D797" s="196" t="str">
        <f>VLOOKUP(VLOOKUP(VLOOKUP($B797,b!$B$7:$C$2161,2,0),'c'!$B$7:$E$83,4,0),d!$B$7:$C$14,2,0)</f>
        <v>Beverages</v>
      </c>
    </row>
    <row r="798" spans="1:4">
      <c r="A798"/>
      <c r="B798" s="195">
        <v>11038</v>
      </c>
      <c r="C798" s="196" t="str">
        <f>VLOOKUP(VLOOKUP($B798,b!$B$7:$C$2161,2,0),'c'!$B$7:$E$83,2,0)</f>
        <v>Boston Crab Meat</v>
      </c>
      <c r="D798" s="196" t="str">
        <f>VLOOKUP(VLOOKUP(VLOOKUP($B798,b!$B$7:$C$2161,2,0),'c'!$B$7:$E$83,4,0),d!$B$7:$C$14,2,0)</f>
        <v>Seafood</v>
      </c>
    </row>
    <row r="799" spans="1:4">
      <c r="A799"/>
      <c r="B799" s="197">
        <v>11039</v>
      </c>
      <c r="C799" s="196" t="str">
        <f>VLOOKUP(VLOOKUP($B799,b!$B$7:$C$2161,2,0),'c'!$B$7:$E$83,2,0)</f>
        <v>Rössle Sauerkraut</v>
      </c>
      <c r="D799" s="196" t="str">
        <f>VLOOKUP(VLOOKUP(VLOOKUP($B799,b!$B$7:$C$2161,2,0),'c'!$B$7:$E$83,4,0),d!$B$7:$C$14,2,0)</f>
        <v>Produce</v>
      </c>
    </row>
    <row r="800" spans="1:4">
      <c r="A800"/>
      <c r="B800" s="195">
        <v>11040</v>
      </c>
      <c r="C800" s="196" t="str">
        <f>VLOOKUP(VLOOKUP($B800,b!$B$7:$C$2161,2,0),'c'!$B$7:$E$83,2,0)</f>
        <v>Sir Rodney's Scones</v>
      </c>
      <c r="D800" s="196" t="str">
        <f>VLOOKUP(VLOOKUP(VLOOKUP($B800,b!$B$7:$C$2161,2,0),'c'!$B$7:$E$83,4,0),d!$B$7:$C$14,2,0)</f>
        <v>Confections</v>
      </c>
    </row>
    <row r="801" spans="1:4">
      <c r="A801"/>
      <c r="B801" s="197">
        <v>11041</v>
      </c>
      <c r="C801" s="196" t="str">
        <f>VLOOKUP(VLOOKUP($B801,b!$B$7:$C$2161,2,0),'c'!$B$7:$E$83,2,0)</f>
        <v>Chang</v>
      </c>
      <c r="D801" s="196" t="str">
        <f>VLOOKUP(VLOOKUP(VLOOKUP($B801,b!$B$7:$C$2161,2,0),'c'!$B$7:$E$83,4,0),d!$B$7:$C$14,2,0)</f>
        <v>Beverages</v>
      </c>
    </row>
    <row r="802" spans="1:4">
      <c r="A802"/>
      <c r="B802" s="195">
        <v>11042</v>
      </c>
      <c r="C802" s="196" t="str">
        <f>VLOOKUP(VLOOKUP($B802,b!$B$7:$C$2161,2,0),'c'!$B$7:$E$83,2,0)</f>
        <v>Gula Malacca</v>
      </c>
      <c r="D802" s="196" t="str">
        <f>VLOOKUP(VLOOKUP(VLOOKUP($B802,b!$B$7:$C$2161,2,0),'c'!$B$7:$E$83,4,0),d!$B$7:$C$14,2,0)</f>
        <v>Condiments</v>
      </c>
    </row>
    <row r="803" spans="1:4">
      <c r="A803"/>
      <c r="B803" s="197">
        <v>11043</v>
      </c>
      <c r="C803" s="196" t="str">
        <f>VLOOKUP(VLOOKUP($B803,b!$B$7:$C$2161,2,0),'c'!$B$7:$E$83,2,0)</f>
        <v>Queso Cabrales</v>
      </c>
      <c r="D803" s="196" t="str">
        <f>VLOOKUP(VLOOKUP(VLOOKUP($B803,b!$B$7:$C$2161,2,0),'c'!$B$7:$E$83,4,0),d!$B$7:$C$14,2,0)</f>
        <v>Dairy Products</v>
      </c>
    </row>
    <row r="804" spans="1:4">
      <c r="A804"/>
      <c r="B804" s="195">
        <v>11044</v>
      </c>
      <c r="C804" s="196" t="str">
        <f>VLOOKUP(VLOOKUP($B804,b!$B$7:$C$2161,2,0),'c'!$B$7:$E$83,2,0)</f>
        <v>Tarte au sucre</v>
      </c>
      <c r="D804" s="196" t="str">
        <f>VLOOKUP(VLOOKUP(VLOOKUP($B804,b!$B$7:$C$2161,2,0),'c'!$B$7:$E$83,4,0),d!$B$7:$C$14,2,0)</f>
        <v>Confections</v>
      </c>
    </row>
    <row r="805" spans="1:4">
      <c r="A805"/>
      <c r="B805" s="197">
        <v>11045</v>
      </c>
      <c r="C805" s="196" t="str">
        <f>VLOOKUP(VLOOKUP($B805,b!$B$7:$C$2161,2,0),'c'!$B$7:$E$83,2,0)</f>
        <v>Geitost</v>
      </c>
      <c r="D805" s="196" t="str">
        <f>VLOOKUP(VLOOKUP(VLOOKUP($B805,b!$B$7:$C$2161,2,0),'c'!$B$7:$E$83,4,0),d!$B$7:$C$14,2,0)</f>
        <v>Dairy Products</v>
      </c>
    </row>
    <row r="806" spans="1:4">
      <c r="A806"/>
      <c r="B806" s="195">
        <v>11046</v>
      </c>
      <c r="C806" s="196" t="str">
        <f>VLOOKUP(VLOOKUP($B806,b!$B$7:$C$2161,2,0),'c'!$B$7:$E$83,2,0)</f>
        <v>Queso Manchego La Pastora</v>
      </c>
      <c r="D806" s="196" t="str">
        <f>VLOOKUP(VLOOKUP(VLOOKUP($B806,b!$B$7:$C$2161,2,0),'c'!$B$7:$E$83,4,0),d!$B$7:$C$14,2,0)</f>
        <v>Dairy Products</v>
      </c>
    </row>
    <row r="807" spans="1:4">
      <c r="A807"/>
      <c r="B807" s="197">
        <v>11047</v>
      </c>
      <c r="C807" s="196" t="str">
        <f>VLOOKUP(VLOOKUP($B807,b!$B$7:$C$2161,2,0),'c'!$B$7:$E$83,2,0)</f>
        <v>Chai</v>
      </c>
      <c r="D807" s="196" t="str">
        <f>VLOOKUP(VLOOKUP(VLOOKUP($B807,b!$B$7:$C$2161,2,0),'c'!$B$7:$E$83,4,0),d!$B$7:$C$14,2,0)</f>
        <v>Beverages</v>
      </c>
    </row>
    <row r="808" spans="1:4">
      <c r="A808"/>
      <c r="B808" s="195">
        <v>11048</v>
      </c>
      <c r="C808" s="196" t="str">
        <f>VLOOKUP(VLOOKUP($B808,b!$B$7:$C$2161,2,0),'c'!$B$7:$E$83,2,0)</f>
        <v>Scottish Longbreads</v>
      </c>
      <c r="D808" s="196" t="str">
        <f>VLOOKUP(VLOOKUP(VLOOKUP($B808,b!$B$7:$C$2161,2,0),'c'!$B$7:$E$83,4,0),d!$B$7:$C$14,2,0)</f>
        <v>Confections</v>
      </c>
    </row>
    <row r="809" spans="1:4">
      <c r="A809"/>
      <c r="B809" s="197">
        <v>11049</v>
      </c>
      <c r="C809" s="196" t="str">
        <f>VLOOKUP(VLOOKUP($B809,b!$B$7:$C$2161,2,0),'c'!$B$7:$E$83,2,0)</f>
        <v>Chang</v>
      </c>
      <c r="D809" s="196" t="str">
        <f>VLOOKUP(VLOOKUP(VLOOKUP($B809,b!$B$7:$C$2161,2,0),'c'!$B$7:$E$83,4,0),d!$B$7:$C$14,2,0)</f>
        <v>Beverages</v>
      </c>
    </row>
    <row r="810" spans="1:4">
      <c r="A810"/>
      <c r="B810" s="195">
        <v>11050</v>
      </c>
      <c r="C810" s="196" t="str">
        <f>VLOOKUP(VLOOKUP($B810,b!$B$7:$C$2161,2,0),'c'!$B$7:$E$83,2,0)</f>
        <v>Lakkalikööri</v>
      </c>
      <c r="D810" s="196" t="str">
        <f>VLOOKUP(VLOOKUP(VLOOKUP($B810,b!$B$7:$C$2161,2,0),'c'!$B$7:$E$83,4,0),d!$B$7:$C$14,2,0)</f>
        <v>Beverages</v>
      </c>
    </row>
    <row r="811" spans="1:4">
      <c r="A811"/>
      <c r="B811" s="197">
        <v>11051</v>
      </c>
      <c r="C811" s="196" t="str">
        <f>VLOOKUP(VLOOKUP($B811,b!$B$7:$C$2161,2,0),'c'!$B$7:$E$83,2,0)</f>
        <v>Guaraná Fantástica</v>
      </c>
      <c r="D811" s="196" t="str">
        <f>VLOOKUP(VLOOKUP(VLOOKUP($B811,b!$B$7:$C$2161,2,0),'c'!$B$7:$E$83,4,0),d!$B$7:$C$14,2,0)</f>
        <v>Beverages</v>
      </c>
    </row>
    <row r="812" spans="1:4">
      <c r="A812"/>
      <c r="B812" s="195">
        <v>11052</v>
      </c>
      <c r="C812" s="196" t="str">
        <f>VLOOKUP(VLOOKUP($B812,b!$B$7:$C$2161,2,0),'c'!$B$7:$E$83,2,0)</f>
        <v>Ipoh Coffee</v>
      </c>
      <c r="D812" s="196" t="str">
        <f>VLOOKUP(VLOOKUP(VLOOKUP($B812,b!$B$7:$C$2161,2,0),'c'!$B$7:$E$83,4,0),d!$B$7:$C$14,2,0)</f>
        <v>Beverages</v>
      </c>
    </row>
    <row r="813" spans="1:4">
      <c r="A813"/>
      <c r="B813" s="197">
        <v>11053</v>
      </c>
      <c r="C813" s="196" t="str">
        <f>VLOOKUP(VLOOKUP($B813,b!$B$7:$C$2161,2,0),'c'!$B$7:$E$83,2,0)</f>
        <v>Carnarvon Tigers</v>
      </c>
      <c r="D813" s="196" t="str">
        <f>VLOOKUP(VLOOKUP(VLOOKUP($B813,b!$B$7:$C$2161,2,0),'c'!$B$7:$E$83,4,0),d!$B$7:$C$14,2,0)</f>
        <v>Seafood</v>
      </c>
    </row>
    <row r="814" spans="1:4">
      <c r="A814"/>
      <c r="B814" s="195">
        <v>11054</v>
      </c>
      <c r="C814" s="196" t="str">
        <f>VLOOKUP(VLOOKUP($B814,b!$B$7:$C$2161,2,0),'c'!$B$7:$E$83,2,0)</f>
        <v>Geitost</v>
      </c>
      <c r="D814" s="196" t="str">
        <f>VLOOKUP(VLOOKUP(VLOOKUP($B814,b!$B$7:$C$2161,2,0),'c'!$B$7:$E$83,4,0),d!$B$7:$C$14,2,0)</f>
        <v>Dairy Products</v>
      </c>
    </row>
    <row r="815" spans="1:4">
      <c r="A815"/>
      <c r="B815" s="197">
        <v>11055</v>
      </c>
      <c r="C815" s="196" t="str">
        <f>VLOOKUP(VLOOKUP($B815,b!$B$7:$C$2161,2,0),'c'!$B$7:$E$83,2,0)</f>
        <v>Guaraná Fantástica</v>
      </c>
      <c r="D815" s="196" t="str">
        <f>VLOOKUP(VLOOKUP(VLOOKUP($B815,b!$B$7:$C$2161,2,0),'c'!$B$7:$E$83,4,0),d!$B$7:$C$14,2,0)</f>
        <v>Beverages</v>
      </c>
    </row>
    <row r="816" spans="1:4">
      <c r="A816"/>
      <c r="B816" s="195">
        <v>11056</v>
      </c>
      <c r="C816" s="196" t="str">
        <f>VLOOKUP(VLOOKUP($B816,b!$B$7:$C$2161,2,0),'c'!$B$7:$E$83,2,0)</f>
        <v>Uncle Bob's Organic Dried Pears</v>
      </c>
      <c r="D816" s="196" t="str">
        <f>VLOOKUP(VLOOKUP(VLOOKUP($B816,b!$B$7:$C$2161,2,0),'c'!$B$7:$E$83,4,0),d!$B$7:$C$14,2,0)</f>
        <v>Produce</v>
      </c>
    </row>
    <row r="817" spans="1:4">
      <c r="A817"/>
      <c r="B817" s="197">
        <v>11057</v>
      </c>
      <c r="C817" s="196" t="str">
        <f>VLOOKUP(VLOOKUP($B817,b!$B$7:$C$2161,2,0),'c'!$B$7:$E$83,2,0)</f>
        <v>Outback Lager</v>
      </c>
      <c r="D817" s="196" t="str">
        <f>VLOOKUP(VLOOKUP(VLOOKUP($B817,b!$B$7:$C$2161,2,0),'c'!$B$7:$E$83,4,0),d!$B$7:$C$14,2,0)</f>
        <v>Beverages</v>
      </c>
    </row>
    <row r="818" spans="1:4">
      <c r="A818"/>
      <c r="B818" s="195">
        <v>11058</v>
      </c>
      <c r="C818" s="196" t="str">
        <f>VLOOKUP(VLOOKUP($B818,b!$B$7:$C$2161,2,0),'c'!$B$7:$E$83,2,0)</f>
        <v>Sir Rodney's Scones</v>
      </c>
      <c r="D818" s="196" t="str">
        <f>VLOOKUP(VLOOKUP(VLOOKUP($B818,b!$B$7:$C$2161,2,0),'c'!$B$7:$E$83,4,0),d!$B$7:$C$14,2,0)</f>
        <v>Confections</v>
      </c>
    </row>
    <row r="819" spans="1:4">
      <c r="A819"/>
      <c r="B819" s="197">
        <v>11059</v>
      </c>
      <c r="C819" s="196" t="str">
        <f>VLOOKUP(VLOOKUP($B819,b!$B$7:$C$2161,2,0),'c'!$B$7:$E$83,2,0)</f>
        <v>Konbu</v>
      </c>
      <c r="D819" s="196" t="str">
        <f>VLOOKUP(VLOOKUP(VLOOKUP($B819,b!$B$7:$C$2161,2,0),'c'!$B$7:$E$83,4,0),d!$B$7:$C$14,2,0)</f>
        <v>Seafood</v>
      </c>
    </row>
    <row r="820" spans="1:4">
      <c r="A820"/>
      <c r="B820" s="195">
        <v>11060</v>
      </c>
      <c r="C820" s="196" t="str">
        <f>VLOOKUP(VLOOKUP($B820,b!$B$7:$C$2161,2,0),'c'!$B$7:$E$83,2,0)</f>
        <v>Camembert Pierrot</v>
      </c>
      <c r="D820" s="196" t="str">
        <f>VLOOKUP(VLOOKUP(VLOOKUP($B820,b!$B$7:$C$2161,2,0),'c'!$B$7:$E$83,4,0),d!$B$7:$C$14,2,0)</f>
        <v>Dairy Products</v>
      </c>
    </row>
    <row r="821" spans="1:4">
      <c r="A821"/>
      <c r="B821" s="197">
        <v>11061</v>
      </c>
      <c r="C821" s="196" t="str">
        <f>VLOOKUP(VLOOKUP($B821,b!$B$7:$C$2161,2,0),'c'!$B$7:$E$83,2,0)</f>
        <v>Camembert Pierrot</v>
      </c>
      <c r="D821" s="196" t="str">
        <f>VLOOKUP(VLOOKUP(VLOOKUP($B821,b!$B$7:$C$2161,2,0),'c'!$B$7:$E$83,4,0),d!$B$7:$C$14,2,0)</f>
        <v>Dairy Products</v>
      </c>
    </row>
    <row r="822" spans="1:4">
      <c r="A822"/>
      <c r="B822" s="195">
        <v>11062</v>
      </c>
      <c r="C822" s="196" t="str">
        <f>VLOOKUP(VLOOKUP($B822,b!$B$7:$C$2161,2,0),'c'!$B$7:$E$83,2,0)</f>
        <v>Perth Pasties</v>
      </c>
      <c r="D822" s="196" t="str">
        <f>VLOOKUP(VLOOKUP(VLOOKUP($B822,b!$B$7:$C$2161,2,0),'c'!$B$7:$E$83,4,0),d!$B$7:$C$14,2,0)</f>
        <v>Meat/Poultry</v>
      </c>
    </row>
    <row r="823" spans="1:4">
      <c r="A823"/>
      <c r="B823" s="197">
        <v>11063</v>
      </c>
      <c r="C823" s="196" t="str">
        <f>VLOOKUP(VLOOKUP($B823,b!$B$7:$C$2161,2,0),'c'!$B$7:$E$83,2,0)</f>
        <v>Sasquatch Ale</v>
      </c>
      <c r="D823" s="196" t="str">
        <f>VLOOKUP(VLOOKUP(VLOOKUP($B823,b!$B$7:$C$2161,2,0),'c'!$B$7:$E$83,4,0),d!$B$7:$C$14,2,0)</f>
        <v>Beverages</v>
      </c>
    </row>
    <row r="824" spans="1:4">
      <c r="A824"/>
      <c r="B824" s="195">
        <v>11064</v>
      </c>
      <c r="C824" s="196" t="str">
        <f>VLOOKUP(VLOOKUP($B824,b!$B$7:$C$2161,2,0),'c'!$B$7:$E$83,2,0)</f>
        <v>Alice Mutton</v>
      </c>
      <c r="D824" s="196" t="str">
        <f>VLOOKUP(VLOOKUP(VLOOKUP($B824,b!$B$7:$C$2161,2,0),'c'!$B$7:$E$83,4,0),d!$B$7:$C$14,2,0)</f>
        <v>Meat/Poultry</v>
      </c>
    </row>
    <row r="825" spans="1:4">
      <c r="A825"/>
      <c r="B825" s="197">
        <v>11065</v>
      </c>
      <c r="C825" s="196" t="str">
        <f>VLOOKUP(VLOOKUP($B825,b!$B$7:$C$2161,2,0),'c'!$B$7:$E$83,2,0)</f>
        <v>Nord-Ost Matjeshering</v>
      </c>
      <c r="D825" s="196" t="str">
        <f>VLOOKUP(VLOOKUP(VLOOKUP($B825,b!$B$7:$C$2161,2,0),'c'!$B$7:$E$83,4,0),d!$B$7:$C$14,2,0)</f>
        <v>Seafood</v>
      </c>
    </row>
    <row r="826" spans="1:4">
      <c r="A826"/>
      <c r="B826" s="195">
        <v>11066</v>
      </c>
      <c r="C826" s="196" t="str">
        <f>VLOOKUP(VLOOKUP($B826,b!$B$7:$C$2161,2,0),'c'!$B$7:$E$83,2,0)</f>
        <v>Pavlova</v>
      </c>
      <c r="D826" s="196" t="str">
        <f>VLOOKUP(VLOOKUP(VLOOKUP($B826,b!$B$7:$C$2161,2,0),'c'!$B$7:$E$83,4,0),d!$B$7:$C$14,2,0)</f>
        <v>Confections</v>
      </c>
    </row>
    <row r="827" spans="1:4">
      <c r="A827"/>
      <c r="B827" s="197">
        <v>11067</v>
      </c>
      <c r="C827" s="196" t="str">
        <f>VLOOKUP(VLOOKUP($B827,b!$B$7:$C$2161,2,0),'c'!$B$7:$E$83,2,0)</f>
        <v>Jack's New England Clam Chowder</v>
      </c>
      <c r="D827" s="196" t="str">
        <f>VLOOKUP(VLOOKUP(VLOOKUP($B827,b!$B$7:$C$2161,2,0),'c'!$B$7:$E$83,4,0),d!$B$7:$C$14,2,0)</f>
        <v>Seafood</v>
      </c>
    </row>
    <row r="828" spans="1:4">
      <c r="A828"/>
      <c r="B828" s="195">
        <v>11068</v>
      </c>
      <c r="C828" s="196" t="str">
        <f>VLOOKUP(VLOOKUP($B828,b!$B$7:$C$2161,2,0),'c'!$B$7:$E$83,2,0)</f>
        <v>Rössle Sauerkraut</v>
      </c>
      <c r="D828" s="196" t="str">
        <f>VLOOKUP(VLOOKUP(VLOOKUP($B828,b!$B$7:$C$2161,2,0),'c'!$B$7:$E$83,4,0),d!$B$7:$C$14,2,0)</f>
        <v>Produce</v>
      </c>
    </row>
    <row r="829" spans="1:4">
      <c r="A829"/>
      <c r="B829" s="197">
        <v>11069</v>
      </c>
      <c r="C829" s="196" t="str">
        <f>VLOOKUP(VLOOKUP($B829,b!$B$7:$C$2161,2,0),'c'!$B$7:$E$83,2,0)</f>
        <v>Chartreuse verte</v>
      </c>
      <c r="D829" s="196" t="str">
        <f>VLOOKUP(VLOOKUP(VLOOKUP($B829,b!$B$7:$C$2161,2,0),'c'!$B$7:$E$83,4,0),d!$B$7:$C$14,2,0)</f>
        <v>Beverages</v>
      </c>
    </row>
    <row r="830" spans="1:4">
      <c r="A830"/>
      <c r="B830" s="195">
        <v>11070</v>
      </c>
      <c r="C830" s="196" t="str">
        <f>VLOOKUP(VLOOKUP($B830,b!$B$7:$C$2161,2,0),'c'!$B$7:$E$83,2,0)</f>
        <v>Chai</v>
      </c>
      <c r="D830" s="196" t="str">
        <f>VLOOKUP(VLOOKUP(VLOOKUP($B830,b!$B$7:$C$2161,2,0),'c'!$B$7:$E$83,4,0),d!$B$7:$C$14,2,0)</f>
        <v>Beverages</v>
      </c>
    </row>
    <row r="831" spans="1:4">
      <c r="A831"/>
      <c r="B831" s="197">
        <v>11071</v>
      </c>
      <c r="C831" s="196" t="str">
        <f>VLOOKUP(VLOOKUP($B831,b!$B$7:$C$2161,2,0),'c'!$B$7:$E$83,2,0)</f>
        <v>Uncle Bob's Organic Dried Pears</v>
      </c>
      <c r="D831" s="196" t="str">
        <f>VLOOKUP(VLOOKUP(VLOOKUP($B831,b!$B$7:$C$2161,2,0),'c'!$B$7:$E$83,4,0),d!$B$7:$C$14,2,0)</f>
        <v>Produce</v>
      </c>
    </row>
    <row r="832" spans="1:4">
      <c r="A832"/>
      <c r="B832" s="195">
        <v>11072</v>
      </c>
      <c r="C832" s="196" t="str">
        <f>VLOOKUP(VLOOKUP($B832,b!$B$7:$C$2161,2,0),'c'!$B$7:$E$83,2,0)</f>
        <v>Chang</v>
      </c>
      <c r="D832" s="196" t="str">
        <f>VLOOKUP(VLOOKUP(VLOOKUP($B832,b!$B$7:$C$2161,2,0),'c'!$B$7:$E$83,4,0),d!$B$7:$C$14,2,0)</f>
        <v>Beverages</v>
      </c>
    </row>
    <row r="833" spans="1:4">
      <c r="A833"/>
      <c r="B833" s="197">
        <v>11073</v>
      </c>
      <c r="C833" s="196" t="str">
        <f>VLOOKUP(VLOOKUP($B833,b!$B$7:$C$2161,2,0),'c'!$B$7:$E$83,2,0)</f>
        <v>Queso Cabrales</v>
      </c>
      <c r="D833" s="196" t="str">
        <f>VLOOKUP(VLOOKUP(VLOOKUP($B833,b!$B$7:$C$2161,2,0),'c'!$B$7:$E$83,4,0),d!$B$7:$C$14,2,0)</f>
        <v>Dairy Products</v>
      </c>
    </row>
    <row r="834" spans="1:4">
      <c r="A834"/>
      <c r="B834" s="195">
        <v>11074</v>
      </c>
      <c r="C834" s="196" t="str">
        <f>VLOOKUP(VLOOKUP($B834,b!$B$7:$C$2161,2,0),'c'!$B$7:$E$83,2,0)</f>
        <v>Pavlova</v>
      </c>
      <c r="D834" s="196" t="str">
        <f>VLOOKUP(VLOOKUP(VLOOKUP($B834,b!$B$7:$C$2161,2,0),'c'!$B$7:$E$83,4,0),d!$B$7:$C$14,2,0)</f>
        <v>Confections</v>
      </c>
    </row>
    <row r="835" spans="1:4">
      <c r="A835"/>
      <c r="B835" s="197">
        <v>11075</v>
      </c>
      <c r="C835" s="196" t="str">
        <f>VLOOKUP(VLOOKUP($B835,b!$B$7:$C$2161,2,0),'c'!$B$7:$E$83,2,0)</f>
        <v>Chang</v>
      </c>
      <c r="D835" s="196" t="str">
        <f>VLOOKUP(VLOOKUP(VLOOKUP($B835,b!$B$7:$C$2161,2,0),'c'!$B$7:$E$83,4,0),d!$B$7:$C$14,2,0)</f>
        <v>Beverages</v>
      </c>
    </row>
    <row r="836" spans="1:4">
      <c r="A836"/>
      <c r="B836" s="195">
        <v>11076</v>
      </c>
      <c r="C836" s="196" t="str">
        <f>VLOOKUP(VLOOKUP($B836,b!$B$7:$C$2161,2,0),'c'!$B$7:$E$83,2,0)</f>
        <v>Grandma's Boysenberry Spread</v>
      </c>
      <c r="D836" s="196" t="str">
        <f>VLOOKUP(VLOOKUP(VLOOKUP($B836,b!$B$7:$C$2161,2,0),'c'!$B$7:$E$83,4,0),d!$B$7:$C$14,2,0)</f>
        <v>Condiments</v>
      </c>
    </row>
    <row r="837" spans="1:4">
      <c r="A837"/>
      <c r="B837" s="199">
        <v>11077</v>
      </c>
      <c r="C837" s="196" t="str">
        <f>VLOOKUP(VLOOKUP($B837,b!$B$7:$C$2161,2,0),'c'!$B$7:$E$83,2,0)</f>
        <v>Chang</v>
      </c>
      <c r="D837" s="196" t="str">
        <f>VLOOKUP(VLOOKUP(VLOOKUP($B837,b!$B$7:$C$2161,2,0),'c'!$B$7:$E$83,4,0),d!$B$7:$C$14,2,0)</f>
        <v>Beverages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91"/>
  <dimension ref="B3:H2161"/>
  <sheetViews>
    <sheetView showGridLines="0" workbookViewId="0">
      <selection activeCell="D15" sqref="D15"/>
    </sheetView>
  </sheetViews>
  <sheetFormatPr defaultRowHeight="14.4"/>
  <cols>
    <col min="1" max="1" width="4.5546875" customWidth="1"/>
    <col min="2" max="2" width="12" bestFit="1" customWidth="1"/>
    <col min="3" max="3" width="11.5546875" bestFit="1" customWidth="1"/>
    <col min="4" max="4" width="11" bestFit="1" customWidth="1"/>
    <col min="5" max="5" width="12" bestFit="1" customWidth="1"/>
  </cols>
  <sheetData>
    <row r="3" spans="2:8" s="185" customFormat="1" ht="38.25" customHeight="1" thickBot="1">
      <c r="B3" s="186" t="s">
        <v>458</v>
      </c>
      <c r="C3" s="187"/>
      <c r="D3" s="187"/>
      <c r="E3" s="187"/>
    </row>
    <row r="4" spans="2:8" s="185" customFormat="1" ht="17.25" customHeight="1">
      <c r="B4" s="188"/>
      <c r="C4" s="189"/>
      <c r="D4" s="189"/>
      <c r="E4" s="189"/>
      <c r="H4" s="189"/>
    </row>
    <row r="5" spans="2:8" s="190" customFormat="1" ht="21" customHeight="1">
      <c r="D5" s="191"/>
      <c r="G5" s="185"/>
    </row>
    <row r="6" spans="2:8">
      <c r="B6" s="201" t="s">
        <v>463</v>
      </c>
      <c r="C6" s="194" t="s">
        <v>464</v>
      </c>
      <c r="D6" s="194" t="s">
        <v>465</v>
      </c>
      <c r="E6" s="194" t="s">
        <v>412</v>
      </c>
      <c r="F6" s="202" t="s">
        <v>466</v>
      </c>
    </row>
    <row r="7" spans="2:8">
      <c r="B7" s="203">
        <v>10248</v>
      </c>
      <c r="C7" s="196">
        <v>11</v>
      </c>
      <c r="D7" s="196">
        <v>14</v>
      </c>
      <c r="E7" s="196">
        <v>12</v>
      </c>
      <c r="F7" s="204">
        <v>0</v>
      </c>
    </row>
    <row r="8" spans="2:8">
      <c r="B8" s="205">
        <v>10248</v>
      </c>
      <c r="C8" s="198">
        <v>42</v>
      </c>
      <c r="D8" s="198">
        <v>9.8000000000000007</v>
      </c>
      <c r="E8" s="198">
        <v>10</v>
      </c>
      <c r="F8" s="206">
        <v>0</v>
      </c>
    </row>
    <row r="9" spans="2:8">
      <c r="B9" s="203">
        <v>10248</v>
      </c>
      <c r="C9" s="196">
        <v>72</v>
      </c>
      <c r="D9" s="196">
        <v>34.799999999999997</v>
      </c>
      <c r="E9" s="196">
        <v>5</v>
      </c>
      <c r="F9" s="204">
        <v>0</v>
      </c>
    </row>
    <row r="10" spans="2:8">
      <c r="B10" s="205">
        <v>10249</v>
      </c>
      <c r="C10" s="198">
        <v>14</v>
      </c>
      <c r="D10" s="198">
        <v>18.600000000000001</v>
      </c>
      <c r="E10" s="198">
        <v>9</v>
      </c>
      <c r="F10" s="206">
        <v>0</v>
      </c>
    </row>
    <row r="11" spans="2:8">
      <c r="B11" s="203">
        <v>10249</v>
      </c>
      <c r="C11" s="196">
        <v>51</v>
      </c>
      <c r="D11" s="196">
        <v>42.4</v>
      </c>
      <c r="E11" s="196">
        <v>40</v>
      </c>
      <c r="F11" s="204">
        <v>0</v>
      </c>
    </row>
    <row r="12" spans="2:8">
      <c r="B12" s="205">
        <v>10250</v>
      </c>
      <c r="C12" s="198">
        <v>41</v>
      </c>
      <c r="D12" s="198">
        <v>7.7</v>
      </c>
      <c r="E12" s="198">
        <v>10</v>
      </c>
      <c r="F12" s="206">
        <v>0</v>
      </c>
    </row>
    <row r="13" spans="2:8">
      <c r="B13" s="203">
        <v>10250</v>
      </c>
      <c r="C13" s="196">
        <v>51</v>
      </c>
      <c r="D13" s="196">
        <v>42.4</v>
      </c>
      <c r="E13" s="196">
        <v>35</v>
      </c>
      <c r="F13" s="204">
        <v>0.15000000596046448</v>
      </c>
    </row>
    <row r="14" spans="2:8">
      <c r="B14" s="205">
        <v>10250</v>
      </c>
      <c r="C14" s="198">
        <v>65</v>
      </c>
      <c r="D14" s="198">
        <v>16.8</v>
      </c>
      <c r="E14" s="198">
        <v>15</v>
      </c>
      <c r="F14" s="206">
        <v>0.15000000596046448</v>
      </c>
    </row>
    <row r="15" spans="2:8">
      <c r="B15" s="203">
        <v>10251</v>
      </c>
      <c r="C15" s="196">
        <v>22</v>
      </c>
      <c r="D15" s="196">
        <v>16.8</v>
      </c>
      <c r="E15" s="196">
        <v>6</v>
      </c>
      <c r="F15" s="204">
        <v>5.000000074505806E-2</v>
      </c>
    </row>
    <row r="16" spans="2:8">
      <c r="B16" s="205">
        <v>10251</v>
      </c>
      <c r="C16" s="198">
        <v>57</v>
      </c>
      <c r="D16" s="198">
        <v>15.6</v>
      </c>
      <c r="E16" s="198">
        <v>15</v>
      </c>
      <c r="F16" s="206">
        <v>5.000000074505806E-2</v>
      </c>
    </row>
    <row r="17" spans="2:6">
      <c r="B17" s="203">
        <v>10251</v>
      </c>
      <c r="C17" s="196">
        <v>65</v>
      </c>
      <c r="D17" s="196">
        <v>16.8</v>
      </c>
      <c r="E17" s="196">
        <v>20</v>
      </c>
      <c r="F17" s="204">
        <v>0</v>
      </c>
    </row>
    <row r="18" spans="2:6">
      <c r="B18" s="205">
        <v>10252</v>
      </c>
      <c r="C18" s="198">
        <v>20</v>
      </c>
      <c r="D18" s="198">
        <v>64.8</v>
      </c>
      <c r="E18" s="198">
        <v>40</v>
      </c>
      <c r="F18" s="206">
        <v>5.000000074505806E-2</v>
      </c>
    </row>
    <row r="19" spans="2:6">
      <c r="B19" s="203">
        <v>10252</v>
      </c>
      <c r="C19" s="196">
        <v>33</v>
      </c>
      <c r="D19" s="196">
        <v>2</v>
      </c>
      <c r="E19" s="196">
        <v>25</v>
      </c>
      <c r="F19" s="204">
        <v>5.000000074505806E-2</v>
      </c>
    </row>
    <row r="20" spans="2:6">
      <c r="B20" s="205">
        <v>10252</v>
      </c>
      <c r="C20" s="198">
        <v>60</v>
      </c>
      <c r="D20" s="198">
        <v>27.2</v>
      </c>
      <c r="E20" s="198">
        <v>40</v>
      </c>
      <c r="F20" s="206">
        <v>0</v>
      </c>
    </row>
    <row r="21" spans="2:6">
      <c r="B21" s="203">
        <v>10253</v>
      </c>
      <c r="C21" s="196">
        <v>31</v>
      </c>
      <c r="D21" s="196">
        <v>10</v>
      </c>
      <c r="E21" s="196">
        <v>20</v>
      </c>
      <c r="F21" s="204">
        <v>0</v>
      </c>
    </row>
    <row r="22" spans="2:6">
      <c r="B22" s="205">
        <v>10253</v>
      </c>
      <c r="C22" s="198">
        <v>39</v>
      </c>
      <c r="D22" s="198">
        <v>14.4</v>
      </c>
      <c r="E22" s="198">
        <v>42</v>
      </c>
      <c r="F22" s="206">
        <v>0</v>
      </c>
    </row>
    <row r="23" spans="2:6">
      <c r="B23" s="203">
        <v>10253</v>
      </c>
      <c r="C23" s="196">
        <v>49</v>
      </c>
      <c r="D23" s="196">
        <v>16</v>
      </c>
      <c r="E23" s="196">
        <v>40</v>
      </c>
      <c r="F23" s="204">
        <v>0</v>
      </c>
    </row>
    <row r="24" spans="2:6">
      <c r="B24" s="205">
        <v>10254</v>
      </c>
      <c r="C24" s="198">
        <v>24</v>
      </c>
      <c r="D24" s="198">
        <v>3.6</v>
      </c>
      <c r="E24" s="198">
        <v>15</v>
      </c>
      <c r="F24" s="206">
        <v>0.15000000596046448</v>
      </c>
    </row>
    <row r="25" spans="2:6">
      <c r="B25" s="203">
        <v>10254</v>
      </c>
      <c r="C25" s="196">
        <v>55</v>
      </c>
      <c r="D25" s="196">
        <v>19.2</v>
      </c>
      <c r="E25" s="196">
        <v>21</v>
      </c>
      <c r="F25" s="204">
        <v>0.15000000596046448</v>
      </c>
    </row>
    <row r="26" spans="2:6">
      <c r="B26" s="205">
        <v>10254</v>
      </c>
      <c r="C26" s="198">
        <v>74</v>
      </c>
      <c r="D26" s="198">
        <v>8</v>
      </c>
      <c r="E26" s="198">
        <v>21</v>
      </c>
      <c r="F26" s="206">
        <v>0</v>
      </c>
    </row>
    <row r="27" spans="2:6">
      <c r="B27" s="203">
        <v>10255</v>
      </c>
      <c r="C27" s="196">
        <v>2</v>
      </c>
      <c r="D27" s="196">
        <v>15.2</v>
      </c>
      <c r="E27" s="196">
        <v>20</v>
      </c>
      <c r="F27" s="204">
        <v>0</v>
      </c>
    </row>
    <row r="28" spans="2:6">
      <c r="B28" s="205">
        <v>10255</v>
      </c>
      <c r="C28" s="198">
        <v>16</v>
      </c>
      <c r="D28" s="198">
        <v>13.9</v>
      </c>
      <c r="E28" s="198">
        <v>35</v>
      </c>
      <c r="F28" s="206">
        <v>0</v>
      </c>
    </row>
    <row r="29" spans="2:6">
      <c r="B29" s="203">
        <v>10255</v>
      </c>
      <c r="C29" s="196">
        <v>36</v>
      </c>
      <c r="D29" s="196">
        <v>15.2</v>
      </c>
      <c r="E29" s="196">
        <v>25</v>
      </c>
      <c r="F29" s="204">
        <v>0</v>
      </c>
    </row>
    <row r="30" spans="2:6">
      <c r="B30" s="205">
        <v>10255</v>
      </c>
      <c r="C30" s="198">
        <v>59</v>
      </c>
      <c r="D30" s="198">
        <v>44</v>
      </c>
      <c r="E30" s="198">
        <v>30</v>
      </c>
      <c r="F30" s="206">
        <v>0</v>
      </c>
    </row>
    <row r="31" spans="2:6">
      <c r="B31" s="203">
        <v>10256</v>
      </c>
      <c r="C31" s="196">
        <v>53</v>
      </c>
      <c r="D31" s="196">
        <v>26.2</v>
      </c>
      <c r="E31" s="196">
        <v>15</v>
      </c>
      <c r="F31" s="204">
        <v>0</v>
      </c>
    </row>
    <row r="32" spans="2:6">
      <c r="B32" s="205">
        <v>10256</v>
      </c>
      <c r="C32" s="198">
        <v>77</v>
      </c>
      <c r="D32" s="198">
        <v>10.4</v>
      </c>
      <c r="E32" s="198">
        <v>12</v>
      </c>
      <c r="F32" s="206">
        <v>0</v>
      </c>
    </row>
    <row r="33" spans="2:6">
      <c r="B33" s="203">
        <v>10257</v>
      </c>
      <c r="C33" s="196">
        <v>27</v>
      </c>
      <c r="D33" s="196">
        <v>35.1</v>
      </c>
      <c r="E33" s="196">
        <v>25</v>
      </c>
      <c r="F33" s="204">
        <v>0</v>
      </c>
    </row>
    <row r="34" spans="2:6">
      <c r="B34" s="205">
        <v>10257</v>
      </c>
      <c r="C34" s="198">
        <v>39</v>
      </c>
      <c r="D34" s="198">
        <v>14.4</v>
      </c>
      <c r="E34" s="198">
        <v>6</v>
      </c>
      <c r="F34" s="206">
        <v>0</v>
      </c>
    </row>
    <row r="35" spans="2:6">
      <c r="B35" s="203">
        <v>10257</v>
      </c>
      <c r="C35" s="196">
        <v>77</v>
      </c>
      <c r="D35" s="196">
        <v>10.4</v>
      </c>
      <c r="E35" s="196">
        <v>15</v>
      </c>
      <c r="F35" s="204">
        <v>0</v>
      </c>
    </row>
    <row r="36" spans="2:6">
      <c r="B36" s="205">
        <v>10258</v>
      </c>
      <c r="C36" s="198">
        <v>2</v>
      </c>
      <c r="D36" s="198">
        <v>15.2</v>
      </c>
      <c r="E36" s="198">
        <v>50</v>
      </c>
      <c r="F36" s="206">
        <v>0.20000000298023224</v>
      </c>
    </row>
    <row r="37" spans="2:6">
      <c r="B37" s="203">
        <v>10258</v>
      </c>
      <c r="C37" s="196">
        <v>5</v>
      </c>
      <c r="D37" s="196">
        <v>17</v>
      </c>
      <c r="E37" s="196">
        <v>65</v>
      </c>
      <c r="F37" s="204">
        <v>0.20000000298023224</v>
      </c>
    </row>
    <row r="38" spans="2:6">
      <c r="B38" s="205">
        <v>10258</v>
      </c>
      <c r="C38" s="198">
        <v>32</v>
      </c>
      <c r="D38" s="198">
        <v>25.6</v>
      </c>
      <c r="E38" s="198">
        <v>6</v>
      </c>
      <c r="F38" s="206">
        <v>0.20000000298023224</v>
      </c>
    </row>
    <row r="39" spans="2:6">
      <c r="B39" s="203">
        <v>10259</v>
      </c>
      <c r="C39" s="196">
        <v>21</v>
      </c>
      <c r="D39" s="196">
        <v>8</v>
      </c>
      <c r="E39" s="196">
        <v>10</v>
      </c>
      <c r="F39" s="204">
        <v>0</v>
      </c>
    </row>
    <row r="40" spans="2:6">
      <c r="B40" s="205">
        <v>10259</v>
      </c>
      <c r="C40" s="198">
        <v>37</v>
      </c>
      <c r="D40" s="198">
        <v>20.8</v>
      </c>
      <c r="E40" s="198">
        <v>1</v>
      </c>
      <c r="F40" s="206">
        <v>0</v>
      </c>
    </row>
    <row r="41" spans="2:6">
      <c r="B41" s="203">
        <v>10260</v>
      </c>
      <c r="C41" s="196">
        <v>41</v>
      </c>
      <c r="D41" s="196">
        <v>7.7</v>
      </c>
      <c r="E41" s="196">
        <v>16</v>
      </c>
      <c r="F41" s="204">
        <v>0.25</v>
      </c>
    </row>
    <row r="42" spans="2:6">
      <c r="B42" s="205">
        <v>10260</v>
      </c>
      <c r="C42" s="198">
        <v>57</v>
      </c>
      <c r="D42" s="198">
        <v>15.6</v>
      </c>
      <c r="E42" s="198">
        <v>50</v>
      </c>
      <c r="F42" s="206">
        <v>0</v>
      </c>
    </row>
    <row r="43" spans="2:6">
      <c r="B43" s="203">
        <v>10260</v>
      </c>
      <c r="C43" s="196">
        <v>62</v>
      </c>
      <c r="D43" s="196">
        <v>39.4</v>
      </c>
      <c r="E43" s="196">
        <v>15</v>
      </c>
      <c r="F43" s="204">
        <v>0.25</v>
      </c>
    </row>
    <row r="44" spans="2:6">
      <c r="B44" s="205">
        <v>10260</v>
      </c>
      <c r="C44" s="198">
        <v>70</v>
      </c>
      <c r="D44" s="198">
        <v>12</v>
      </c>
      <c r="E44" s="198">
        <v>21</v>
      </c>
      <c r="F44" s="206">
        <v>0.25</v>
      </c>
    </row>
    <row r="45" spans="2:6">
      <c r="B45" s="203">
        <v>10261</v>
      </c>
      <c r="C45" s="196">
        <v>21</v>
      </c>
      <c r="D45" s="196">
        <v>8</v>
      </c>
      <c r="E45" s="196">
        <v>20</v>
      </c>
      <c r="F45" s="204">
        <v>0</v>
      </c>
    </row>
    <row r="46" spans="2:6">
      <c r="B46" s="205">
        <v>10261</v>
      </c>
      <c r="C46" s="198">
        <v>35</v>
      </c>
      <c r="D46" s="198">
        <v>14.4</v>
      </c>
      <c r="E46" s="198">
        <v>20</v>
      </c>
      <c r="F46" s="206">
        <v>0</v>
      </c>
    </row>
    <row r="47" spans="2:6">
      <c r="B47" s="203">
        <v>10262</v>
      </c>
      <c r="C47" s="196">
        <v>5</v>
      </c>
      <c r="D47" s="196">
        <v>17</v>
      </c>
      <c r="E47" s="196">
        <v>12</v>
      </c>
      <c r="F47" s="204">
        <v>0.20000000298023224</v>
      </c>
    </row>
    <row r="48" spans="2:6">
      <c r="B48" s="205">
        <v>10262</v>
      </c>
      <c r="C48" s="198">
        <v>7</v>
      </c>
      <c r="D48" s="198">
        <v>24</v>
      </c>
      <c r="E48" s="198">
        <v>15</v>
      </c>
      <c r="F48" s="206">
        <v>0</v>
      </c>
    </row>
    <row r="49" spans="2:6">
      <c r="B49" s="203">
        <v>10262</v>
      </c>
      <c r="C49" s="196">
        <v>56</v>
      </c>
      <c r="D49" s="196">
        <v>30.4</v>
      </c>
      <c r="E49" s="196">
        <v>2</v>
      </c>
      <c r="F49" s="204">
        <v>0</v>
      </c>
    </row>
    <row r="50" spans="2:6">
      <c r="B50" s="205">
        <v>10263</v>
      </c>
      <c r="C50" s="198">
        <v>16</v>
      </c>
      <c r="D50" s="198">
        <v>13.9</v>
      </c>
      <c r="E50" s="198">
        <v>60</v>
      </c>
      <c r="F50" s="206">
        <v>0.25</v>
      </c>
    </row>
    <row r="51" spans="2:6">
      <c r="B51" s="203">
        <v>10263</v>
      </c>
      <c r="C51" s="196">
        <v>24</v>
      </c>
      <c r="D51" s="196">
        <v>3.6</v>
      </c>
      <c r="E51" s="196">
        <v>28</v>
      </c>
      <c r="F51" s="204">
        <v>0</v>
      </c>
    </row>
    <row r="52" spans="2:6">
      <c r="B52" s="205">
        <v>10263</v>
      </c>
      <c r="C52" s="198">
        <v>30</v>
      </c>
      <c r="D52" s="198">
        <v>20.7</v>
      </c>
      <c r="E52" s="198">
        <v>60</v>
      </c>
      <c r="F52" s="206">
        <v>0.25</v>
      </c>
    </row>
    <row r="53" spans="2:6">
      <c r="B53" s="203">
        <v>10263</v>
      </c>
      <c r="C53" s="196">
        <v>74</v>
      </c>
      <c r="D53" s="196">
        <v>8</v>
      </c>
      <c r="E53" s="196">
        <v>36</v>
      </c>
      <c r="F53" s="204">
        <v>0.25</v>
      </c>
    </row>
    <row r="54" spans="2:6">
      <c r="B54" s="205">
        <v>10264</v>
      </c>
      <c r="C54" s="198">
        <v>2</v>
      </c>
      <c r="D54" s="198">
        <v>15.2</v>
      </c>
      <c r="E54" s="198">
        <v>35</v>
      </c>
      <c r="F54" s="206">
        <v>0</v>
      </c>
    </row>
    <row r="55" spans="2:6">
      <c r="B55" s="203">
        <v>10264</v>
      </c>
      <c r="C55" s="196">
        <v>41</v>
      </c>
      <c r="D55" s="196">
        <v>7.7</v>
      </c>
      <c r="E55" s="196">
        <v>25</v>
      </c>
      <c r="F55" s="204">
        <v>0.15000000596046448</v>
      </c>
    </row>
    <row r="56" spans="2:6">
      <c r="B56" s="205">
        <v>10265</v>
      </c>
      <c r="C56" s="198">
        <v>17</v>
      </c>
      <c r="D56" s="198">
        <v>31.2</v>
      </c>
      <c r="E56" s="198">
        <v>30</v>
      </c>
      <c r="F56" s="206">
        <v>0</v>
      </c>
    </row>
    <row r="57" spans="2:6">
      <c r="B57" s="203">
        <v>10265</v>
      </c>
      <c r="C57" s="196">
        <v>70</v>
      </c>
      <c r="D57" s="196">
        <v>12</v>
      </c>
      <c r="E57" s="196">
        <v>20</v>
      </c>
      <c r="F57" s="204">
        <v>0</v>
      </c>
    </row>
    <row r="58" spans="2:6">
      <c r="B58" s="205">
        <v>10266</v>
      </c>
      <c r="C58" s="198">
        <v>12</v>
      </c>
      <c r="D58" s="198">
        <v>30.4</v>
      </c>
      <c r="E58" s="198">
        <v>12</v>
      </c>
      <c r="F58" s="206">
        <v>5.000000074505806E-2</v>
      </c>
    </row>
    <row r="59" spans="2:6">
      <c r="B59" s="203">
        <v>10267</v>
      </c>
      <c r="C59" s="196">
        <v>40</v>
      </c>
      <c r="D59" s="196">
        <v>14.7</v>
      </c>
      <c r="E59" s="196">
        <v>50</v>
      </c>
      <c r="F59" s="204">
        <v>0</v>
      </c>
    </row>
    <row r="60" spans="2:6">
      <c r="B60" s="205">
        <v>10267</v>
      </c>
      <c r="C60" s="198">
        <v>59</v>
      </c>
      <c r="D60" s="198">
        <v>44</v>
      </c>
      <c r="E60" s="198">
        <v>70</v>
      </c>
      <c r="F60" s="206">
        <v>0.15000000596046448</v>
      </c>
    </row>
    <row r="61" spans="2:6">
      <c r="B61" s="203">
        <v>10267</v>
      </c>
      <c r="C61" s="196">
        <v>76</v>
      </c>
      <c r="D61" s="196">
        <v>14.4</v>
      </c>
      <c r="E61" s="196">
        <v>15</v>
      </c>
      <c r="F61" s="204">
        <v>0.15000000596046448</v>
      </c>
    </row>
    <row r="62" spans="2:6">
      <c r="B62" s="205">
        <v>10268</v>
      </c>
      <c r="C62" s="198">
        <v>29</v>
      </c>
      <c r="D62" s="198">
        <v>99</v>
      </c>
      <c r="E62" s="198">
        <v>10</v>
      </c>
      <c r="F62" s="206">
        <v>0</v>
      </c>
    </row>
    <row r="63" spans="2:6">
      <c r="B63" s="203">
        <v>10268</v>
      </c>
      <c r="C63" s="196">
        <v>72</v>
      </c>
      <c r="D63" s="196">
        <v>27.8</v>
      </c>
      <c r="E63" s="196">
        <v>4</v>
      </c>
      <c r="F63" s="204">
        <v>0</v>
      </c>
    </row>
    <row r="64" spans="2:6">
      <c r="B64" s="205">
        <v>10269</v>
      </c>
      <c r="C64" s="198">
        <v>33</v>
      </c>
      <c r="D64" s="198">
        <v>2</v>
      </c>
      <c r="E64" s="198">
        <v>60</v>
      </c>
      <c r="F64" s="206">
        <v>5.000000074505806E-2</v>
      </c>
    </row>
    <row r="65" spans="2:6">
      <c r="B65" s="203">
        <v>10269</v>
      </c>
      <c r="C65" s="196">
        <v>72</v>
      </c>
      <c r="D65" s="196">
        <v>27.8</v>
      </c>
      <c r="E65" s="196">
        <v>20</v>
      </c>
      <c r="F65" s="204">
        <v>5.000000074505806E-2</v>
      </c>
    </row>
    <row r="66" spans="2:6">
      <c r="B66" s="205">
        <v>10270</v>
      </c>
      <c r="C66" s="198">
        <v>36</v>
      </c>
      <c r="D66" s="198">
        <v>15.2</v>
      </c>
      <c r="E66" s="198">
        <v>30</v>
      </c>
      <c r="F66" s="206">
        <v>0</v>
      </c>
    </row>
    <row r="67" spans="2:6">
      <c r="B67" s="203">
        <v>10270</v>
      </c>
      <c r="C67" s="196">
        <v>43</v>
      </c>
      <c r="D67" s="196">
        <v>36.799999999999997</v>
      </c>
      <c r="E67" s="196">
        <v>25</v>
      </c>
      <c r="F67" s="204">
        <v>0</v>
      </c>
    </row>
    <row r="68" spans="2:6">
      <c r="B68" s="205">
        <v>10271</v>
      </c>
      <c r="C68" s="198">
        <v>33</v>
      </c>
      <c r="D68" s="198">
        <v>2</v>
      </c>
      <c r="E68" s="198">
        <v>24</v>
      </c>
      <c r="F68" s="206">
        <v>0</v>
      </c>
    </row>
    <row r="69" spans="2:6">
      <c r="B69" s="203">
        <v>10272</v>
      </c>
      <c r="C69" s="196">
        <v>20</v>
      </c>
      <c r="D69" s="196">
        <v>64.8</v>
      </c>
      <c r="E69" s="196">
        <v>6</v>
      </c>
      <c r="F69" s="204">
        <v>0</v>
      </c>
    </row>
    <row r="70" spans="2:6">
      <c r="B70" s="205">
        <v>10272</v>
      </c>
      <c r="C70" s="198">
        <v>31</v>
      </c>
      <c r="D70" s="198">
        <v>10</v>
      </c>
      <c r="E70" s="198">
        <v>40</v>
      </c>
      <c r="F70" s="206">
        <v>0</v>
      </c>
    </row>
    <row r="71" spans="2:6">
      <c r="B71" s="203">
        <v>10272</v>
      </c>
      <c r="C71" s="196">
        <v>72</v>
      </c>
      <c r="D71" s="196">
        <v>27.8</v>
      </c>
      <c r="E71" s="196">
        <v>24</v>
      </c>
      <c r="F71" s="204">
        <v>0</v>
      </c>
    </row>
    <row r="72" spans="2:6">
      <c r="B72" s="205">
        <v>10273</v>
      </c>
      <c r="C72" s="198">
        <v>10</v>
      </c>
      <c r="D72" s="198">
        <v>24.8</v>
      </c>
      <c r="E72" s="198">
        <v>24</v>
      </c>
      <c r="F72" s="206">
        <v>5.000000074505806E-2</v>
      </c>
    </row>
    <row r="73" spans="2:6">
      <c r="B73" s="203">
        <v>10273</v>
      </c>
      <c r="C73" s="196">
        <v>31</v>
      </c>
      <c r="D73" s="196">
        <v>10</v>
      </c>
      <c r="E73" s="196">
        <v>15</v>
      </c>
      <c r="F73" s="204">
        <v>5.000000074505806E-2</v>
      </c>
    </row>
    <row r="74" spans="2:6">
      <c r="B74" s="205">
        <v>10273</v>
      </c>
      <c r="C74" s="198">
        <v>33</v>
      </c>
      <c r="D74" s="198">
        <v>2</v>
      </c>
      <c r="E74" s="198">
        <v>20</v>
      </c>
      <c r="F74" s="206">
        <v>0</v>
      </c>
    </row>
    <row r="75" spans="2:6">
      <c r="B75" s="203">
        <v>10273</v>
      </c>
      <c r="C75" s="196">
        <v>40</v>
      </c>
      <c r="D75" s="196">
        <v>14.7</v>
      </c>
      <c r="E75" s="196">
        <v>60</v>
      </c>
      <c r="F75" s="204">
        <v>5.000000074505806E-2</v>
      </c>
    </row>
    <row r="76" spans="2:6">
      <c r="B76" s="205">
        <v>10273</v>
      </c>
      <c r="C76" s="198">
        <v>76</v>
      </c>
      <c r="D76" s="198">
        <v>14.4</v>
      </c>
      <c r="E76" s="198">
        <v>33</v>
      </c>
      <c r="F76" s="206">
        <v>5.000000074505806E-2</v>
      </c>
    </row>
    <row r="77" spans="2:6">
      <c r="B77" s="203">
        <v>10274</v>
      </c>
      <c r="C77" s="196">
        <v>71</v>
      </c>
      <c r="D77" s="196">
        <v>17.2</v>
      </c>
      <c r="E77" s="196">
        <v>20</v>
      </c>
      <c r="F77" s="204">
        <v>0</v>
      </c>
    </row>
    <row r="78" spans="2:6">
      <c r="B78" s="205">
        <v>10274</v>
      </c>
      <c r="C78" s="198">
        <v>72</v>
      </c>
      <c r="D78" s="198">
        <v>27.8</v>
      </c>
      <c r="E78" s="198">
        <v>7</v>
      </c>
      <c r="F78" s="206">
        <v>0</v>
      </c>
    </row>
    <row r="79" spans="2:6">
      <c r="B79" s="203">
        <v>10275</v>
      </c>
      <c r="C79" s="196">
        <v>24</v>
      </c>
      <c r="D79" s="196">
        <v>3.6</v>
      </c>
      <c r="E79" s="196">
        <v>12</v>
      </c>
      <c r="F79" s="204">
        <v>5.000000074505806E-2</v>
      </c>
    </row>
    <row r="80" spans="2:6">
      <c r="B80" s="205">
        <v>10275</v>
      </c>
      <c r="C80" s="198">
        <v>59</v>
      </c>
      <c r="D80" s="198">
        <v>44</v>
      </c>
      <c r="E80" s="198">
        <v>6</v>
      </c>
      <c r="F80" s="206">
        <v>5.000000074505806E-2</v>
      </c>
    </row>
    <row r="81" spans="2:6">
      <c r="B81" s="203">
        <v>10276</v>
      </c>
      <c r="C81" s="196">
        <v>10</v>
      </c>
      <c r="D81" s="196">
        <v>24.8</v>
      </c>
      <c r="E81" s="196">
        <v>15</v>
      </c>
      <c r="F81" s="204">
        <v>0</v>
      </c>
    </row>
    <row r="82" spans="2:6">
      <c r="B82" s="205">
        <v>10276</v>
      </c>
      <c r="C82" s="198">
        <v>13</v>
      </c>
      <c r="D82" s="198">
        <v>4.8</v>
      </c>
      <c r="E82" s="198">
        <v>10</v>
      </c>
      <c r="F82" s="206">
        <v>0</v>
      </c>
    </row>
    <row r="83" spans="2:6">
      <c r="B83" s="203">
        <v>10277</v>
      </c>
      <c r="C83" s="196">
        <v>28</v>
      </c>
      <c r="D83" s="196">
        <v>36.4</v>
      </c>
      <c r="E83" s="196">
        <v>20</v>
      </c>
      <c r="F83" s="204">
        <v>0</v>
      </c>
    </row>
    <row r="84" spans="2:6">
      <c r="B84" s="205">
        <v>10277</v>
      </c>
      <c r="C84" s="198">
        <v>62</v>
      </c>
      <c r="D84" s="198">
        <v>39.4</v>
      </c>
      <c r="E84" s="198">
        <v>12</v>
      </c>
      <c r="F84" s="206">
        <v>0</v>
      </c>
    </row>
    <row r="85" spans="2:6">
      <c r="B85" s="203">
        <v>10278</v>
      </c>
      <c r="C85" s="196">
        <v>44</v>
      </c>
      <c r="D85" s="196">
        <v>15.5</v>
      </c>
      <c r="E85" s="196">
        <v>16</v>
      </c>
      <c r="F85" s="204">
        <v>0</v>
      </c>
    </row>
    <row r="86" spans="2:6">
      <c r="B86" s="205">
        <v>10278</v>
      </c>
      <c r="C86" s="198">
        <v>59</v>
      </c>
      <c r="D86" s="198">
        <v>44</v>
      </c>
      <c r="E86" s="198">
        <v>15</v>
      </c>
      <c r="F86" s="206">
        <v>0</v>
      </c>
    </row>
    <row r="87" spans="2:6">
      <c r="B87" s="203">
        <v>10278</v>
      </c>
      <c r="C87" s="196">
        <v>63</v>
      </c>
      <c r="D87" s="196">
        <v>35.1</v>
      </c>
      <c r="E87" s="196">
        <v>8</v>
      </c>
      <c r="F87" s="204">
        <v>0</v>
      </c>
    </row>
    <row r="88" spans="2:6">
      <c r="B88" s="205">
        <v>10278</v>
      </c>
      <c r="C88" s="198">
        <v>73</v>
      </c>
      <c r="D88" s="198">
        <v>12</v>
      </c>
      <c r="E88" s="198">
        <v>25</v>
      </c>
      <c r="F88" s="206">
        <v>0</v>
      </c>
    </row>
    <row r="89" spans="2:6">
      <c r="B89" s="203">
        <v>10279</v>
      </c>
      <c r="C89" s="196">
        <v>17</v>
      </c>
      <c r="D89" s="196">
        <v>31.2</v>
      </c>
      <c r="E89" s="196">
        <v>15</v>
      </c>
      <c r="F89" s="204">
        <v>0.25</v>
      </c>
    </row>
    <row r="90" spans="2:6">
      <c r="B90" s="205">
        <v>10280</v>
      </c>
      <c r="C90" s="198">
        <v>24</v>
      </c>
      <c r="D90" s="198">
        <v>3.6</v>
      </c>
      <c r="E90" s="198">
        <v>12</v>
      </c>
      <c r="F90" s="206">
        <v>0</v>
      </c>
    </row>
    <row r="91" spans="2:6">
      <c r="B91" s="203">
        <v>10280</v>
      </c>
      <c r="C91" s="196">
        <v>55</v>
      </c>
      <c r="D91" s="196">
        <v>19.2</v>
      </c>
      <c r="E91" s="196">
        <v>20</v>
      </c>
      <c r="F91" s="204">
        <v>0</v>
      </c>
    </row>
    <row r="92" spans="2:6">
      <c r="B92" s="205">
        <v>10280</v>
      </c>
      <c r="C92" s="198">
        <v>75</v>
      </c>
      <c r="D92" s="198">
        <v>6.2</v>
      </c>
      <c r="E92" s="198">
        <v>30</v>
      </c>
      <c r="F92" s="206">
        <v>0</v>
      </c>
    </row>
    <row r="93" spans="2:6">
      <c r="B93" s="203">
        <v>10281</v>
      </c>
      <c r="C93" s="196">
        <v>19</v>
      </c>
      <c r="D93" s="196">
        <v>7.3</v>
      </c>
      <c r="E93" s="196">
        <v>1</v>
      </c>
      <c r="F93" s="204">
        <v>0</v>
      </c>
    </row>
    <row r="94" spans="2:6">
      <c r="B94" s="205">
        <v>10281</v>
      </c>
      <c r="C94" s="198">
        <v>24</v>
      </c>
      <c r="D94" s="198">
        <v>3.6</v>
      </c>
      <c r="E94" s="198">
        <v>6</v>
      </c>
      <c r="F94" s="206">
        <v>0</v>
      </c>
    </row>
    <row r="95" spans="2:6">
      <c r="B95" s="203">
        <v>10281</v>
      </c>
      <c r="C95" s="196">
        <v>35</v>
      </c>
      <c r="D95" s="196">
        <v>14.4</v>
      </c>
      <c r="E95" s="196">
        <v>4</v>
      </c>
      <c r="F95" s="204">
        <v>0</v>
      </c>
    </row>
    <row r="96" spans="2:6">
      <c r="B96" s="205">
        <v>10282</v>
      </c>
      <c r="C96" s="198">
        <v>30</v>
      </c>
      <c r="D96" s="198">
        <v>20.7</v>
      </c>
      <c r="E96" s="198">
        <v>6</v>
      </c>
      <c r="F96" s="206">
        <v>0</v>
      </c>
    </row>
    <row r="97" spans="2:6">
      <c r="B97" s="203">
        <v>10282</v>
      </c>
      <c r="C97" s="196">
        <v>57</v>
      </c>
      <c r="D97" s="196">
        <v>15.6</v>
      </c>
      <c r="E97" s="196">
        <v>2</v>
      </c>
      <c r="F97" s="204">
        <v>0</v>
      </c>
    </row>
    <row r="98" spans="2:6">
      <c r="B98" s="205">
        <v>10283</v>
      </c>
      <c r="C98" s="198">
        <v>15</v>
      </c>
      <c r="D98" s="198">
        <v>12.4</v>
      </c>
      <c r="E98" s="198">
        <v>20</v>
      </c>
      <c r="F98" s="206">
        <v>0</v>
      </c>
    </row>
    <row r="99" spans="2:6">
      <c r="B99" s="203">
        <v>10283</v>
      </c>
      <c r="C99" s="196">
        <v>19</v>
      </c>
      <c r="D99" s="196">
        <v>7.3</v>
      </c>
      <c r="E99" s="196">
        <v>18</v>
      </c>
      <c r="F99" s="204">
        <v>0</v>
      </c>
    </row>
    <row r="100" spans="2:6">
      <c r="B100" s="205">
        <v>10283</v>
      </c>
      <c r="C100" s="198">
        <v>60</v>
      </c>
      <c r="D100" s="198">
        <v>27.2</v>
      </c>
      <c r="E100" s="198">
        <v>35</v>
      </c>
      <c r="F100" s="206">
        <v>0</v>
      </c>
    </row>
    <row r="101" spans="2:6">
      <c r="B101" s="203">
        <v>10283</v>
      </c>
      <c r="C101" s="196">
        <v>72</v>
      </c>
      <c r="D101" s="196">
        <v>27.8</v>
      </c>
      <c r="E101" s="196">
        <v>3</v>
      </c>
      <c r="F101" s="204">
        <v>0</v>
      </c>
    </row>
    <row r="102" spans="2:6">
      <c r="B102" s="205">
        <v>10284</v>
      </c>
      <c r="C102" s="198">
        <v>27</v>
      </c>
      <c r="D102" s="198">
        <v>35.1</v>
      </c>
      <c r="E102" s="198">
        <v>15</v>
      </c>
      <c r="F102" s="206">
        <v>0.25</v>
      </c>
    </row>
    <row r="103" spans="2:6">
      <c r="B103" s="203">
        <v>10284</v>
      </c>
      <c r="C103" s="196">
        <v>44</v>
      </c>
      <c r="D103" s="196">
        <v>15.5</v>
      </c>
      <c r="E103" s="196">
        <v>21</v>
      </c>
      <c r="F103" s="204">
        <v>0</v>
      </c>
    </row>
    <row r="104" spans="2:6">
      <c r="B104" s="205">
        <v>10284</v>
      </c>
      <c r="C104" s="198">
        <v>60</v>
      </c>
      <c r="D104" s="198">
        <v>27.2</v>
      </c>
      <c r="E104" s="198">
        <v>20</v>
      </c>
      <c r="F104" s="206">
        <v>0.25</v>
      </c>
    </row>
    <row r="105" spans="2:6">
      <c r="B105" s="203">
        <v>10284</v>
      </c>
      <c r="C105" s="196">
        <v>67</v>
      </c>
      <c r="D105" s="196">
        <v>11.2</v>
      </c>
      <c r="E105" s="196">
        <v>5</v>
      </c>
      <c r="F105" s="204">
        <v>0.25</v>
      </c>
    </row>
    <row r="106" spans="2:6">
      <c r="B106" s="205">
        <v>10285</v>
      </c>
      <c r="C106" s="198">
        <v>1</v>
      </c>
      <c r="D106" s="198">
        <v>14.4</v>
      </c>
      <c r="E106" s="198">
        <v>45</v>
      </c>
      <c r="F106" s="206">
        <v>0.20000000298023224</v>
      </c>
    </row>
    <row r="107" spans="2:6">
      <c r="B107" s="203">
        <v>10285</v>
      </c>
      <c r="C107" s="196">
        <v>40</v>
      </c>
      <c r="D107" s="196">
        <v>14.7</v>
      </c>
      <c r="E107" s="196">
        <v>40</v>
      </c>
      <c r="F107" s="204">
        <v>0.20000000298023224</v>
      </c>
    </row>
    <row r="108" spans="2:6">
      <c r="B108" s="205">
        <v>10285</v>
      </c>
      <c r="C108" s="198">
        <v>53</v>
      </c>
      <c r="D108" s="198">
        <v>26.2</v>
      </c>
      <c r="E108" s="198">
        <v>36</v>
      </c>
      <c r="F108" s="206">
        <v>0.20000000298023224</v>
      </c>
    </row>
    <row r="109" spans="2:6">
      <c r="B109" s="203">
        <v>10286</v>
      </c>
      <c r="C109" s="196">
        <v>35</v>
      </c>
      <c r="D109" s="196">
        <v>14.4</v>
      </c>
      <c r="E109" s="196">
        <v>100</v>
      </c>
      <c r="F109" s="204">
        <v>0</v>
      </c>
    </row>
    <row r="110" spans="2:6">
      <c r="B110" s="205">
        <v>10286</v>
      </c>
      <c r="C110" s="198">
        <v>62</v>
      </c>
      <c r="D110" s="198">
        <v>39.4</v>
      </c>
      <c r="E110" s="198">
        <v>40</v>
      </c>
      <c r="F110" s="206">
        <v>0</v>
      </c>
    </row>
    <row r="111" spans="2:6">
      <c r="B111" s="203">
        <v>10287</v>
      </c>
      <c r="C111" s="196">
        <v>16</v>
      </c>
      <c r="D111" s="196">
        <v>13.9</v>
      </c>
      <c r="E111" s="196">
        <v>40</v>
      </c>
      <c r="F111" s="204">
        <v>0.15000000596046448</v>
      </c>
    </row>
    <row r="112" spans="2:6">
      <c r="B112" s="205">
        <v>10287</v>
      </c>
      <c r="C112" s="198">
        <v>34</v>
      </c>
      <c r="D112" s="198">
        <v>11.2</v>
      </c>
      <c r="E112" s="198">
        <v>20</v>
      </c>
      <c r="F112" s="206">
        <v>0</v>
      </c>
    </row>
    <row r="113" spans="2:6">
      <c r="B113" s="203">
        <v>10287</v>
      </c>
      <c r="C113" s="196">
        <v>46</v>
      </c>
      <c r="D113" s="196">
        <v>9.6</v>
      </c>
      <c r="E113" s="196">
        <v>15</v>
      </c>
      <c r="F113" s="204">
        <v>0.15000000596046448</v>
      </c>
    </row>
    <row r="114" spans="2:6">
      <c r="B114" s="205">
        <v>10288</v>
      </c>
      <c r="C114" s="198">
        <v>54</v>
      </c>
      <c r="D114" s="198">
        <v>5.9</v>
      </c>
      <c r="E114" s="198">
        <v>10</v>
      </c>
      <c r="F114" s="206">
        <v>0.10000000149011612</v>
      </c>
    </row>
    <row r="115" spans="2:6">
      <c r="B115" s="203">
        <v>10288</v>
      </c>
      <c r="C115" s="196">
        <v>68</v>
      </c>
      <c r="D115" s="196">
        <v>10</v>
      </c>
      <c r="E115" s="196">
        <v>3</v>
      </c>
      <c r="F115" s="204">
        <v>0.10000000149011612</v>
      </c>
    </row>
    <row r="116" spans="2:6">
      <c r="B116" s="205">
        <v>10289</v>
      </c>
      <c r="C116" s="198">
        <v>3</v>
      </c>
      <c r="D116" s="198">
        <v>8</v>
      </c>
      <c r="E116" s="198">
        <v>30</v>
      </c>
      <c r="F116" s="206">
        <v>0</v>
      </c>
    </row>
    <row r="117" spans="2:6">
      <c r="B117" s="203">
        <v>10289</v>
      </c>
      <c r="C117" s="196">
        <v>64</v>
      </c>
      <c r="D117" s="196">
        <v>26.6</v>
      </c>
      <c r="E117" s="196">
        <v>9</v>
      </c>
      <c r="F117" s="204">
        <v>0</v>
      </c>
    </row>
    <row r="118" spans="2:6">
      <c r="B118" s="205">
        <v>10290</v>
      </c>
      <c r="C118" s="198">
        <v>5</v>
      </c>
      <c r="D118" s="198">
        <v>17</v>
      </c>
      <c r="E118" s="198">
        <v>20</v>
      </c>
      <c r="F118" s="206">
        <v>0</v>
      </c>
    </row>
    <row r="119" spans="2:6">
      <c r="B119" s="203">
        <v>10290</v>
      </c>
      <c r="C119" s="196">
        <v>29</v>
      </c>
      <c r="D119" s="196">
        <v>99</v>
      </c>
      <c r="E119" s="196">
        <v>15</v>
      </c>
      <c r="F119" s="204">
        <v>0</v>
      </c>
    </row>
    <row r="120" spans="2:6">
      <c r="B120" s="205">
        <v>10290</v>
      </c>
      <c r="C120" s="198">
        <v>49</v>
      </c>
      <c r="D120" s="198">
        <v>16</v>
      </c>
      <c r="E120" s="198">
        <v>15</v>
      </c>
      <c r="F120" s="206">
        <v>0</v>
      </c>
    </row>
    <row r="121" spans="2:6">
      <c r="B121" s="203">
        <v>10290</v>
      </c>
      <c r="C121" s="196">
        <v>77</v>
      </c>
      <c r="D121" s="196">
        <v>10.4</v>
      </c>
      <c r="E121" s="196">
        <v>10</v>
      </c>
      <c r="F121" s="204">
        <v>0</v>
      </c>
    </row>
    <row r="122" spans="2:6">
      <c r="B122" s="205">
        <v>10291</v>
      </c>
      <c r="C122" s="198">
        <v>13</v>
      </c>
      <c r="D122" s="198">
        <v>4.8</v>
      </c>
      <c r="E122" s="198">
        <v>20</v>
      </c>
      <c r="F122" s="206">
        <v>0.10000000149011612</v>
      </c>
    </row>
    <row r="123" spans="2:6">
      <c r="B123" s="203">
        <v>10291</v>
      </c>
      <c r="C123" s="196">
        <v>44</v>
      </c>
      <c r="D123" s="196">
        <v>15.5</v>
      </c>
      <c r="E123" s="196">
        <v>24</v>
      </c>
      <c r="F123" s="204">
        <v>0.10000000149011612</v>
      </c>
    </row>
    <row r="124" spans="2:6">
      <c r="B124" s="205">
        <v>10291</v>
      </c>
      <c r="C124" s="198">
        <v>51</v>
      </c>
      <c r="D124" s="198">
        <v>42.4</v>
      </c>
      <c r="E124" s="198">
        <v>2</v>
      </c>
      <c r="F124" s="206">
        <v>0.10000000149011612</v>
      </c>
    </row>
    <row r="125" spans="2:6">
      <c r="B125" s="203">
        <v>10292</v>
      </c>
      <c r="C125" s="196">
        <v>20</v>
      </c>
      <c r="D125" s="196">
        <v>64.8</v>
      </c>
      <c r="E125" s="196">
        <v>20</v>
      </c>
      <c r="F125" s="204">
        <v>0</v>
      </c>
    </row>
    <row r="126" spans="2:6">
      <c r="B126" s="205">
        <v>10293</v>
      </c>
      <c r="C126" s="198">
        <v>18</v>
      </c>
      <c r="D126" s="198">
        <v>50</v>
      </c>
      <c r="E126" s="198">
        <v>12</v>
      </c>
      <c r="F126" s="206">
        <v>0</v>
      </c>
    </row>
    <row r="127" spans="2:6">
      <c r="B127" s="203">
        <v>10293</v>
      </c>
      <c r="C127" s="196">
        <v>24</v>
      </c>
      <c r="D127" s="196">
        <v>3.6</v>
      </c>
      <c r="E127" s="196">
        <v>10</v>
      </c>
      <c r="F127" s="204">
        <v>0</v>
      </c>
    </row>
    <row r="128" spans="2:6">
      <c r="B128" s="205">
        <v>10293</v>
      </c>
      <c r="C128" s="198">
        <v>63</v>
      </c>
      <c r="D128" s="198">
        <v>35.1</v>
      </c>
      <c r="E128" s="198">
        <v>5</v>
      </c>
      <c r="F128" s="206">
        <v>0</v>
      </c>
    </row>
    <row r="129" spans="2:6">
      <c r="B129" s="203">
        <v>10293</v>
      </c>
      <c r="C129" s="196">
        <v>75</v>
      </c>
      <c r="D129" s="196">
        <v>6.2</v>
      </c>
      <c r="E129" s="196">
        <v>6</v>
      </c>
      <c r="F129" s="204">
        <v>0</v>
      </c>
    </row>
    <row r="130" spans="2:6">
      <c r="B130" s="205">
        <v>10294</v>
      </c>
      <c r="C130" s="198">
        <v>1</v>
      </c>
      <c r="D130" s="198">
        <v>14.4</v>
      </c>
      <c r="E130" s="198">
        <v>18</v>
      </c>
      <c r="F130" s="206">
        <v>0</v>
      </c>
    </row>
    <row r="131" spans="2:6">
      <c r="B131" s="203">
        <v>10294</v>
      </c>
      <c r="C131" s="196">
        <v>17</v>
      </c>
      <c r="D131" s="196">
        <v>31.2</v>
      </c>
      <c r="E131" s="196">
        <v>15</v>
      </c>
      <c r="F131" s="204">
        <v>0</v>
      </c>
    </row>
    <row r="132" spans="2:6">
      <c r="B132" s="205">
        <v>10294</v>
      </c>
      <c r="C132" s="198">
        <v>43</v>
      </c>
      <c r="D132" s="198">
        <v>36.799999999999997</v>
      </c>
      <c r="E132" s="198">
        <v>15</v>
      </c>
      <c r="F132" s="206">
        <v>0</v>
      </c>
    </row>
    <row r="133" spans="2:6">
      <c r="B133" s="203">
        <v>10294</v>
      </c>
      <c r="C133" s="196">
        <v>60</v>
      </c>
      <c r="D133" s="196">
        <v>27.2</v>
      </c>
      <c r="E133" s="196">
        <v>21</v>
      </c>
      <c r="F133" s="204">
        <v>0</v>
      </c>
    </row>
    <row r="134" spans="2:6">
      <c r="B134" s="205">
        <v>10294</v>
      </c>
      <c r="C134" s="198">
        <v>75</v>
      </c>
      <c r="D134" s="198">
        <v>6.2</v>
      </c>
      <c r="E134" s="198">
        <v>6</v>
      </c>
      <c r="F134" s="206">
        <v>0</v>
      </c>
    </row>
    <row r="135" spans="2:6">
      <c r="B135" s="203">
        <v>10295</v>
      </c>
      <c r="C135" s="196">
        <v>56</v>
      </c>
      <c r="D135" s="196">
        <v>30.4</v>
      </c>
      <c r="E135" s="196">
        <v>4</v>
      </c>
      <c r="F135" s="204">
        <v>0</v>
      </c>
    </row>
    <row r="136" spans="2:6">
      <c r="B136" s="205">
        <v>10296</v>
      </c>
      <c r="C136" s="198">
        <v>11</v>
      </c>
      <c r="D136" s="198">
        <v>16.8</v>
      </c>
      <c r="E136" s="198">
        <v>12</v>
      </c>
      <c r="F136" s="206">
        <v>0</v>
      </c>
    </row>
    <row r="137" spans="2:6">
      <c r="B137" s="203">
        <v>10296</v>
      </c>
      <c r="C137" s="196">
        <v>16</v>
      </c>
      <c r="D137" s="196">
        <v>13.9</v>
      </c>
      <c r="E137" s="196">
        <v>30</v>
      </c>
      <c r="F137" s="204">
        <v>0</v>
      </c>
    </row>
    <row r="138" spans="2:6">
      <c r="B138" s="205">
        <v>10296</v>
      </c>
      <c r="C138" s="198">
        <v>69</v>
      </c>
      <c r="D138" s="198">
        <v>28.8</v>
      </c>
      <c r="E138" s="198">
        <v>15</v>
      </c>
      <c r="F138" s="206">
        <v>0</v>
      </c>
    </row>
    <row r="139" spans="2:6">
      <c r="B139" s="203">
        <v>10297</v>
      </c>
      <c r="C139" s="196">
        <v>39</v>
      </c>
      <c r="D139" s="196">
        <v>14.4</v>
      </c>
      <c r="E139" s="196">
        <v>60</v>
      </c>
      <c r="F139" s="204">
        <v>0</v>
      </c>
    </row>
    <row r="140" spans="2:6">
      <c r="B140" s="205">
        <v>10297</v>
      </c>
      <c r="C140" s="198">
        <v>72</v>
      </c>
      <c r="D140" s="198">
        <v>27.8</v>
      </c>
      <c r="E140" s="198">
        <v>20</v>
      </c>
      <c r="F140" s="206">
        <v>0</v>
      </c>
    </row>
    <row r="141" spans="2:6">
      <c r="B141" s="203">
        <v>10298</v>
      </c>
      <c r="C141" s="196">
        <v>2</v>
      </c>
      <c r="D141" s="196">
        <v>15.2</v>
      </c>
      <c r="E141" s="196">
        <v>40</v>
      </c>
      <c r="F141" s="204">
        <v>0</v>
      </c>
    </row>
    <row r="142" spans="2:6">
      <c r="B142" s="205">
        <v>10298</v>
      </c>
      <c r="C142" s="198">
        <v>36</v>
      </c>
      <c r="D142" s="198">
        <v>15.2</v>
      </c>
      <c r="E142" s="198">
        <v>40</v>
      </c>
      <c r="F142" s="206">
        <v>0.25</v>
      </c>
    </row>
    <row r="143" spans="2:6">
      <c r="B143" s="203">
        <v>10298</v>
      </c>
      <c r="C143" s="196">
        <v>59</v>
      </c>
      <c r="D143" s="196">
        <v>44</v>
      </c>
      <c r="E143" s="196">
        <v>30</v>
      </c>
      <c r="F143" s="204">
        <v>0.25</v>
      </c>
    </row>
    <row r="144" spans="2:6">
      <c r="B144" s="205">
        <v>10298</v>
      </c>
      <c r="C144" s="198">
        <v>62</v>
      </c>
      <c r="D144" s="198">
        <v>39.4</v>
      </c>
      <c r="E144" s="198">
        <v>15</v>
      </c>
      <c r="F144" s="206">
        <v>0</v>
      </c>
    </row>
    <row r="145" spans="2:6">
      <c r="B145" s="203">
        <v>10299</v>
      </c>
      <c r="C145" s="196">
        <v>19</v>
      </c>
      <c r="D145" s="196">
        <v>7.3</v>
      </c>
      <c r="E145" s="196">
        <v>15</v>
      </c>
      <c r="F145" s="204">
        <v>0</v>
      </c>
    </row>
    <row r="146" spans="2:6">
      <c r="B146" s="205">
        <v>10299</v>
      </c>
      <c r="C146" s="198">
        <v>70</v>
      </c>
      <c r="D146" s="198">
        <v>12</v>
      </c>
      <c r="E146" s="198">
        <v>20</v>
      </c>
      <c r="F146" s="206">
        <v>0</v>
      </c>
    </row>
    <row r="147" spans="2:6">
      <c r="B147" s="203">
        <v>10300</v>
      </c>
      <c r="C147" s="196">
        <v>66</v>
      </c>
      <c r="D147" s="196">
        <v>13.6</v>
      </c>
      <c r="E147" s="196">
        <v>30</v>
      </c>
      <c r="F147" s="204">
        <v>0</v>
      </c>
    </row>
    <row r="148" spans="2:6">
      <c r="B148" s="205">
        <v>10300</v>
      </c>
      <c r="C148" s="198">
        <v>68</v>
      </c>
      <c r="D148" s="198">
        <v>10</v>
      </c>
      <c r="E148" s="198">
        <v>20</v>
      </c>
      <c r="F148" s="206">
        <v>0</v>
      </c>
    </row>
    <row r="149" spans="2:6">
      <c r="B149" s="203">
        <v>10301</v>
      </c>
      <c r="C149" s="196">
        <v>40</v>
      </c>
      <c r="D149" s="196">
        <v>14.7</v>
      </c>
      <c r="E149" s="196">
        <v>10</v>
      </c>
      <c r="F149" s="204">
        <v>0</v>
      </c>
    </row>
    <row r="150" spans="2:6">
      <c r="B150" s="205">
        <v>10301</v>
      </c>
      <c r="C150" s="198">
        <v>56</v>
      </c>
      <c r="D150" s="198">
        <v>30.4</v>
      </c>
      <c r="E150" s="198">
        <v>20</v>
      </c>
      <c r="F150" s="206">
        <v>0</v>
      </c>
    </row>
    <row r="151" spans="2:6">
      <c r="B151" s="203">
        <v>10302</v>
      </c>
      <c r="C151" s="196">
        <v>17</v>
      </c>
      <c r="D151" s="196">
        <v>31.2</v>
      </c>
      <c r="E151" s="196">
        <v>40</v>
      </c>
      <c r="F151" s="204">
        <v>0</v>
      </c>
    </row>
    <row r="152" spans="2:6">
      <c r="B152" s="205">
        <v>10302</v>
      </c>
      <c r="C152" s="198">
        <v>28</v>
      </c>
      <c r="D152" s="198">
        <v>36.4</v>
      </c>
      <c r="E152" s="198">
        <v>28</v>
      </c>
      <c r="F152" s="206">
        <v>0</v>
      </c>
    </row>
    <row r="153" spans="2:6">
      <c r="B153" s="203">
        <v>10302</v>
      </c>
      <c r="C153" s="196">
        <v>43</v>
      </c>
      <c r="D153" s="196">
        <v>36.799999999999997</v>
      </c>
      <c r="E153" s="196">
        <v>12</v>
      </c>
      <c r="F153" s="204">
        <v>0</v>
      </c>
    </row>
    <row r="154" spans="2:6">
      <c r="B154" s="205">
        <v>10303</v>
      </c>
      <c r="C154" s="198">
        <v>40</v>
      </c>
      <c r="D154" s="198">
        <v>14.7</v>
      </c>
      <c r="E154" s="198">
        <v>40</v>
      </c>
      <c r="F154" s="206">
        <v>0.10000000149011612</v>
      </c>
    </row>
    <row r="155" spans="2:6">
      <c r="B155" s="203">
        <v>10303</v>
      </c>
      <c r="C155" s="196">
        <v>65</v>
      </c>
      <c r="D155" s="196">
        <v>16.8</v>
      </c>
      <c r="E155" s="196">
        <v>30</v>
      </c>
      <c r="F155" s="204">
        <v>0.10000000149011612</v>
      </c>
    </row>
    <row r="156" spans="2:6">
      <c r="B156" s="205">
        <v>10303</v>
      </c>
      <c r="C156" s="198">
        <v>68</v>
      </c>
      <c r="D156" s="198">
        <v>10</v>
      </c>
      <c r="E156" s="198">
        <v>15</v>
      </c>
      <c r="F156" s="206">
        <v>0.10000000149011612</v>
      </c>
    </row>
    <row r="157" spans="2:6">
      <c r="B157" s="203">
        <v>10304</v>
      </c>
      <c r="C157" s="196">
        <v>49</v>
      </c>
      <c r="D157" s="196">
        <v>16</v>
      </c>
      <c r="E157" s="196">
        <v>30</v>
      </c>
      <c r="F157" s="204">
        <v>0</v>
      </c>
    </row>
    <row r="158" spans="2:6">
      <c r="B158" s="205">
        <v>10304</v>
      </c>
      <c r="C158" s="198">
        <v>59</v>
      </c>
      <c r="D158" s="198">
        <v>44</v>
      </c>
      <c r="E158" s="198">
        <v>10</v>
      </c>
      <c r="F158" s="206">
        <v>0</v>
      </c>
    </row>
    <row r="159" spans="2:6">
      <c r="B159" s="203">
        <v>10304</v>
      </c>
      <c r="C159" s="196">
        <v>71</v>
      </c>
      <c r="D159" s="196">
        <v>17.2</v>
      </c>
      <c r="E159" s="196">
        <v>2</v>
      </c>
      <c r="F159" s="204">
        <v>0</v>
      </c>
    </row>
    <row r="160" spans="2:6">
      <c r="B160" s="205">
        <v>10305</v>
      </c>
      <c r="C160" s="198">
        <v>18</v>
      </c>
      <c r="D160" s="198">
        <v>50</v>
      </c>
      <c r="E160" s="198">
        <v>25</v>
      </c>
      <c r="F160" s="206">
        <v>0.10000000149011612</v>
      </c>
    </row>
    <row r="161" spans="2:6">
      <c r="B161" s="203">
        <v>10305</v>
      </c>
      <c r="C161" s="196">
        <v>29</v>
      </c>
      <c r="D161" s="196">
        <v>99</v>
      </c>
      <c r="E161" s="196">
        <v>25</v>
      </c>
      <c r="F161" s="204">
        <v>0.10000000149011612</v>
      </c>
    </row>
    <row r="162" spans="2:6">
      <c r="B162" s="205">
        <v>10305</v>
      </c>
      <c r="C162" s="198">
        <v>39</v>
      </c>
      <c r="D162" s="198">
        <v>14.4</v>
      </c>
      <c r="E162" s="198">
        <v>30</v>
      </c>
      <c r="F162" s="206">
        <v>0.10000000149011612</v>
      </c>
    </row>
    <row r="163" spans="2:6">
      <c r="B163" s="203">
        <v>10306</v>
      </c>
      <c r="C163" s="196">
        <v>30</v>
      </c>
      <c r="D163" s="196">
        <v>20.7</v>
      </c>
      <c r="E163" s="196">
        <v>10</v>
      </c>
      <c r="F163" s="204">
        <v>0</v>
      </c>
    </row>
    <row r="164" spans="2:6">
      <c r="B164" s="205">
        <v>10306</v>
      </c>
      <c r="C164" s="198">
        <v>53</v>
      </c>
      <c r="D164" s="198">
        <v>26.2</v>
      </c>
      <c r="E164" s="198">
        <v>10</v>
      </c>
      <c r="F164" s="206">
        <v>0</v>
      </c>
    </row>
    <row r="165" spans="2:6">
      <c r="B165" s="203">
        <v>10306</v>
      </c>
      <c r="C165" s="196">
        <v>54</v>
      </c>
      <c r="D165" s="196">
        <v>5.9</v>
      </c>
      <c r="E165" s="196">
        <v>5</v>
      </c>
      <c r="F165" s="204">
        <v>0</v>
      </c>
    </row>
    <row r="166" spans="2:6">
      <c r="B166" s="205">
        <v>10307</v>
      </c>
      <c r="C166" s="198">
        <v>62</v>
      </c>
      <c r="D166" s="198">
        <v>39.4</v>
      </c>
      <c r="E166" s="198">
        <v>10</v>
      </c>
      <c r="F166" s="206">
        <v>0</v>
      </c>
    </row>
    <row r="167" spans="2:6">
      <c r="B167" s="203">
        <v>10307</v>
      </c>
      <c r="C167" s="196">
        <v>68</v>
      </c>
      <c r="D167" s="196">
        <v>10</v>
      </c>
      <c r="E167" s="196">
        <v>3</v>
      </c>
      <c r="F167" s="204">
        <v>0</v>
      </c>
    </row>
    <row r="168" spans="2:6">
      <c r="B168" s="205">
        <v>10308</v>
      </c>
      <c r="C168" s="198">
        <v>69</v>
      </c>
      <c r="D168" s="198">
        <v>28.8</v>
      </c>
      <c r="E168" s="198">
        <v>1</v>
      </c>
      <c r="F168" s="206">
        <v>0</v>
      </c>
    </row>
    <row r="169" spans="2:6">
      <c r="B169" s="203">
        <v>10308</v>
      </c>
      <c r="C169" s="196">
        <v>70</v>
      </c>
      <c r="D169" s="196">
        <v>12</v>
      </c>
      <c r="E169" s="196">
        <v>5</v>
      </c>
      <c r="F169" s="204">
        <v>0</v>
      </c>
    </row>
    <row r="170" spans="2:6">
      <c r="B170" s="205">
        <v>10309</v>
      </c>
      <c r="C170" s="198">
        <v>4</v>
      </c>
      <c r="D170" s="198">
        <v>17.600000000000001</v>
      </c>
      <c r="E170" s="198">
        <v>20</v>
      </c>
      <c r="F170" s="206">
        <v>0</v>
      </c>
    </row>
    <row r="171" spans="2:6">
      <c r="B171" s="203">
        <v>10309</v>
      </c>
      <c r="C171" s="196">
        <v>6</v>
      </c>
      <c r="D171" s="196">
        <v>20</v>
      </c>
      <c r="E171" s="196">
        <v>30</v>
      </c>
      <c r="F171" s="204">
        <v>0</v>
      </c>
    </row>
    <row r="172" spans="2:6">
      <c r="B172" s="205">
        <v>10309</v>
      </c>
      <c r="C172" s="198">
        <v>42</v>
      </c>
      <c r="D172" s="198">
        <v>11.2</v>
      </c>
      <c r="E172" s="198">
        <v>2</v>
      </c>
      <c r="F172" s="206">
        <v>0</v>
      </c>
    </row>
    <row r="173" spans="2:6">
      <c r="B173" s="203">
        <v>10309</v>
      </c>
      <c r="C173" s="196">
        <v>43</v>
      </c>
      <c r="D173" s="196">
        <v>36.799999999999997</v>
      </c>
      <c r="E173" s="196">
        <v>20</v>
      </c>
      <c r="F173" s="204">
        <v>0</v>
      </c>
    </row>
    <row r="174" spans="2:6">
      <c r="B174" s="205">
        <v>10309</v>
      </c>
      <c r="C174" s="198">
        <v>71</v>
      </c>
      <c r="D174" s="198">
        <v>17.2</v>
      </c>
      <c r="E174" s="198">
        <v>3</v>
      </c>
      <c r="F174" s="206">
        <v>0</v>
      </c>
    </row>
    <row r="175" spans="2:6">
      <c r="B175" s="203">
        <v>10310</v>
      </c>
      <c r="C175" s="196">
        <v>16</v>
      </c>
      <c r="D175" s="196">
        <v>13.9</v>
      </c>
      <c r="E175" s="196">
        <v>10</v>
      </c>
      <c r="F175" s="204">
        <v>0</v>
      </c>
    </row>
    <row r="176" spans="2:6">
      <c r="B176" s="205">
        <v>10310</v>
      </c>
      <c r="C176" s="198">
        <v>62</v>
      </c>
      <c r="D176" s="198">
        <v>39.4</v>
      </c>
      <c r="E176" s="198">
        <v>5</v>
      </c>
      <c r="F176" s="206">
        <v>0</v>
      </c>
    </row>
    <row r="177" spans="2:6">
      <c r="B177" s="203">
        <v>10311</v>
      </c>
      <c r="C177" s="196">
        <v>42</v>
      </c>
      <c r="D177" s="196">
        <v>11.2</v>
      </c>
      <c r="E177" s="196">
        <v>6</v>
      </c>
      <c r="F177" s="204">
        <v>0</v>
      </c>
    </row>
    <row r="178" spans="2:6">
      <c r="B178" s="205">
        <v>10311</v>
      </c>
      <c r="C178" s="198">
        <v>69</v>
      </c>
      <c r="D178" s="198">
        <v>28.8</v>
      </c>
      <c r="E178" s="198">
        <v>7</v>
      </c>
      <c r="F178" s="206">
        <v>0</v>
      </c>
    </row>
    <row r="179" spans="2:6">
      <c r="B179" s="203">
        <v>10312</v>
      </c>
      <c r="C179" s="196">
        <v>28</v>
      </c>
      <c r="D179" s="196">
        <v>36.4</v>
      </c>
      <c r="E179" s="196">
        <v>4</v>
      </c>
      <c r="F179" s="204">
        <v>0</v>
      </c>
    </row>
    <row r="180" spans="2:6">
      <c r="B180" s="205">
        <v>10312</v>
      </c>
      <c r="C180" s="198">
        <v>43</v>
      </c>
      <c r="D180" s="198">
        <v>36.799999999999997</v>
      </c>
      <c r="E180" s="198">
        <v>24</v>
      </c>
      <c r="F180" s="206">
        <v>0</v>
      </c>
    </row>
    <row r="181" spans="2:6">
      <c r="B181" s="203">
        <v>10312</v>
      </c>
      <c r="C181" s="196">
        <v>53</v>
      </c>
      <c r="D181" s="196">
        <v>26.2</v>
      </c>
      <c r="E181" s="196">
        <v>20</v>
      </c>
      <c r="F181" s="204">
        <v>0</v>
      </c>
    </row>
    <row r="182" spans="2:6">
      <c r="B182" s="205">
        <v>10312</v>
      </c>
      <c r="C182" s="198">
        <v>75</v>
      </c>
      <c r="D182" s="198">
        <v>6.2</v>
      </c>
      <c r="E182" s="198">
        <v>10</v>
      </c>
      <c r="F182" s="206">
        <v>0</v>
      </c>
    </row>
    <row r="183" spans="2:6">
      <c r="B183" s="203">
        <v>10313</v>
      </c>
      <c r="C183" s="196">
        <v>36</v>
      </c>
      <c r="D183" s="196">
        <v>15.2</v>
      </c>
      <c r="E183" s="196">
        <v>12</v>
      </c>
      <c r="F183" s="204">
        <v>0</v>
      </c>
    </row>
    <row r="184" spans="2:6">
      <c r="B184" s="205">
        <v>10314</v>
      </c>
      <c r="C184" s="198">
        <v>32</v>
      </c>
      <c r="D184" s="198">
        <v>25.6</v>
      </c>
      <c r="E184" s="198">
        <v>40</v>
      </c>
      <c r="F184" s="206">
        <v>0.10000000149011612</v>
      </c>
    </row>
    <row r="185" spans="2:6">
      <c r="B185" s="203">
        <v>10314</v>
      </c>
      <c r="C185" s="196">
        <v>58</v>
      </c>
      <c r="D185" s="196">
        <v>10.6</v>
      </c>
      <c r="E185" s="196">
        <v>30</v>
      </c>
      <c r="F185" s="204">
        <v>0.10000000149011612</v>
      </c>
    </row>
    <row r="186" spans="2:6">
      <c r="B186" s="205">
        <v>10314</v>
      </c>
      <c r="C186" s="198">
        <v>62</v>
      </c>
      <c r="D186" s="198">
        <v>39.4</v>
      </c>
      <c r="E186" s="198">
        <v>25</v>
      </c>
      <c r="F186" s="206">
        <v>0.10000000149011612</v>
      </c>
    </row>
    <row r="187" spans="2:6">
      <c r="B187" s="203">
        <v>10315</v>
      </c>
      <c r="C187" s="196">
        <v>34</v>
      </c>
      <c r="D187" s="196">
        <v>11.2</v>
      </c>
      <c r="E187" s="196">
        <v>14</v>
      </c>
      <c r="F187" s="204">
        <v>0</v>
      </c>
    </row>
    <row r="188" spans="2:6">
      <c r="B188" s="205">
        <v>10315</v>
      </c>
      <c r="C188" s="198">
        <v>70</v>
      </c>
      <c r="D188" s="198">
        <v>12</v>
      </c>
      <c r="E188" s="198">
        <v>30</v>
      </c>
      <c r="F188" s="206">
        <v>0</v>
      </c>
    </row>
    <row r="189" spans="2:6">
      <c r="B189" s="203">
        <v>10316</v>
      </c>
      <c r="C189" s="196">
        <v>41</v>
      </c>
      <c r="D189" s="196">
        <v>7.7</v>
      </c>
      <c r="E189" s="196">
        <v>10</v>
      </c>
      <c r="F189" s="204">
        <v>0</v>
      </c>
    </row>
    <row r="190" spans="2:6">
      <c r="B190" s="205">
        <v>10316</v>
      </c>
      <c r="C190" s="198">
        <v>62</v>
      </c>
      <c r="D190" s="198">
        <v>39.4</v>
      </c>
      <c r="E190" s="198">
        <v>70</v>
      </c>
      <c r="F190" s="206">
        <v>0</v>
      </c>
    </row>
    <row r="191" spans="2:6">
      <c r="B191" s="203">
        <v>10317</v>
      </c>
      <c r="C191" s="196">
        <v>1</v>
      </c>
      <c r="D191" s="196">
        <v>14.4</v>
      </c>
      <c r="E191" s="196">
        <v>20</v>
      </c>
      <c r="F191" s="204">
        <v>0</v>
      </c>
    </row>
    <row r="192" spans="2:6">
      <c r="B192" s="205">
        <v>10318</v>
      </c>
      <c r="C192" s="198">
        <v>41</v>
      </c>
      <c r="D192" s="198">
        <v>7.7</v>
      </c>
      <c r="E192" s="198">
        <v>20</v>
      </c>
      <c r="F192" s="206">
        <v>0</v>
      </c>
    </row>
    <row r="193" spans="2:6">
      <c r="B193" s="203">
        <v>10318</v>
      </c>
      <c r="C193" s="196">
        <v>76</v>
      </c>
      <c r="D193" s="196">
        <v>14.4</v>
      </c>
      <c r="E193" s="196">
        <v>6</v>
      </c>
      <c r="F193" s="204">
        <v>0</v>
      </c>
    </row>
    <row r="194" spans="2:6">
      <c r="B194" s="205">
        <v>10319</v>
      </c>
      <c r="C194" s="198">
        <v>17</v>
      </c>
      <c r="D194" s="198">
        <v>31.2</v>
      </c>
      <c r="E194" s="198">
        <v>8</v>
      </c>
      <c r="F194" s="206">
        <v>0</v>
      </c>
    </row>
    <row r="195" spans="2:6">
      <c r="B195" s="203">
        <v>10319</v>
      </c>
      <c r="C195" s="196">
        <v>28</v>
      </c>
      <c r="D195" s="196">
        <v>36.4</v>
      </c>
      <c r="E195" s="196">
        <v>14</v>
      </c>
      <c r="F195" s="204">
        <v>0</v>
      </c>
    </row>
    <row r="196" spans="2:6">
      <c r="B196" s="205">
        <v>10319</v>
      </c>
      <c r="C196" s="198">
        <v>76</v>
      </c>
      <c r="D196" s="198">
        <v>14.4</v>
      </c>
      <c r="E196" s="198">
        <v>30</v>
      </c>
      <c r="F196" s="206">
        <v>0</v>
      </c>
    </row>
    <row r="197" spans="2:6">
      <c r="B197" s="203">
        <v>10320</v>
      </c>
      <c r="C197" s="196">
        <v>71</v>
      </c>
      <c r="D197" s="196">
        <v>17.2</v>
      </c>
      <c r="E197" s="196">
        <v>30</v>
      </c>
      <c r="F197" s="204">
        <v>0</v>
      </c>
    </row>
    <row r="198" spans="2:6">
      <c r="B198" s="205">
        <v>10321</v>
      </c>
      <c r="C198" s="198">
        <v>35</v>
      </c>
      <c r="D198" s="198">
        <v>14.4</v>
      </c>
      <c r="E198" s="198">
        <v>10</v>
      </c>
      <c r="F198" s="206">
        <v>0</v>
      </c>
    </row>
    <row r="199" spans="2:6">
      <c r="B199" s="203">
        <v>10322</v>
      </c>
      <c r="C199" s="196">
        <v>52</v>
      </c>
      <c r="D199" s="196">
        <v>5.6</v>
      </c>
      <c r="E199" s="196">
        <v>20</v>
      </c>
      <c r="F199" s="204">
        <v>0</v>
      </c>
    </row>
    <row r="200" spans="2:6">
      <c r="B200" s="205">
        <v>10323</v>
      </c>
      <c r="C200" s="198">
        <v>15</v>
      </c>
      <c r="D200" s="198">
        <v>12.4</v>
      </c>
      <c r="E200" s="198">
        <v>5</v>
      </c>
      <c r="F200" s="206">
        <v>0</v>
      </c>
    </row>
    <row r="201" spans="2:6">
      <c r="B201" s="203">
        <v>10323</v>
      </c>
      <c r="C201" s="196">
        <v>25</v>
      </c>
      <c r="D201" s="196">
        <v>11.2</v>
      </c>
      <c r="E201" s="196">
        <v>4</v>
      </c>
      <c r="F201" s="204">
        <v>0</v>
      </c>
    </row>
    <row r="202" spans="2:6">
      <c r="B202" s="205">
        <v>10323</v>
      </c>
      <c r="C202" s="198">
        <v>39</v>
      </c>
      <c r="D202" s="198">
        <v>14.4</v>
      </c>
      <c r="E202" s="198">
        <v>4</v>
      </c>
      <c r="F202" s="206">
        <v>0</v>
      </c>
    </row>
    <row r="203" spans="2:6">
      <c r="B203" s="203">
        <v>10324</v>
      </c>
      <c r="C203" s="196">
        <v>16</v>
      </c>
      <c r="D203" s="196">
        <v>13.9</v>
      </c>
      <c r="E203" s="196">
        <v>21</v>
      </c>
      <c r="F203" s="204">
        <v>0.15000000596046448</v>
      </c>
    </row>
    <row r="204" spans="2:6">
      <c r="B204" s="205">
        <v>10324</v>
      </c>
      <c r="C204" s="198">
        <v>35</v>
      </c>
      <c r="D204" s="198">
        <v>14.4</v>
      </c>
      <c r="E204" s="198">
        <v>70</v>
      </c>
      <c r="F204" s="206">
        <v>0.15000000596046448</v>
      </c>
    </row>
    <row r="205" spans="2:6">
      <c r="B205" s="203">
        <v>10324</v>
      </c>
      <c r="C205" s="196">
        <v>46</v>
      </c>
      <c r="D205" s="196">
        <v>9.6</v>
      </c>
      <c r="E205" s="196">
        <v>30</v>
      </c>
      <c r="F205" s="204">
        <v>0</v>
      </c>
    </row>
    <row r="206" spans="2:6">
      <c r="B206" s="205">
        <v>10324</v>
      </c>
      <c r="C206" s="198">
        <v>59</v>
      </c>
      <c r="D206" s="198">
        <v>44</v>
      </c>
      <c r="E206" s="198">
        <v>40</v>
      </c>
      <c r="F206" s="206">
        <v>0.15000000596046448</v>
      </c>
    </row>
    <row r="207" spans="2:6">
      <c r="B207" s="203">
        <v>10324</v>
      </c>
      <c r="C207" s="196">
        <v>63</v>
      </c>
      <c r="D207" s="196">
        <v>35.1</v>
      </c>
      <c r="E207" s="196">
        <v>80</v>
      </c>
      <c r="F207" s="204">
        <v>0.15000000596046448</v>
      </c>
    </row>
    <row r="208" spans="2:6">
      <c r="B208" s="205">
        <v>10325</v>
      </c>
      <c r="C208" s="198">
        <v>6</v>
      </c>
      <c r="D208" s="198">
        <v>20</v>
      </c>
      <c r="E208" s="198">
        <v>6</v>
      </c>
      <c r="F208" s="206">
        <v>0</v>
      </c>
    </row>
    <row r="209" spans="2:6">
      <c r="B209" s="203">
        <v>10325</v>
      </c>
      <c r="C209" s="196">
        <v>13</v>
      </c>
      <c r="D209" s="196">
        <v>4.8</v>
      </c>
      <c r="E209" s="196">
        <v>12</v>
      </c>
      <c r="F209" s="204">
        <v>0</v>
      </c>
    </row>
    <row r="210" spans="2:6">
      <c r="B210" s="205">
        <v>10325</v>
      </c>
      <c r="C210" s="198">
        <v>14</v>
      </c>
      <c r="D210" s="198">
        <v>18.600000000000001</v>
      </c>
      <c r="E210" s="198">
        <v>9</v>
      </c>
      <c r="F210" s="206">
        <v>0</v>
      </c>
    </row>
    <row r="211" spans="2:6">
      <c r="B211" s="203">
        <v>10325</v>
      </c>
      <c r="C211" s="196">
        <v>31</v>
      </c>
      <c r="D211" s="196">
        <v>10</v>
      </c>
      <c r="E211" s="196">
        <v>4</v>
      </c>
      <c r="F211" s="204">
        <v>0</v>
      </c>
    </row>
    <row r="212" spans="2:6">
      <c r="B212" s="205">
        <v>10325</v>
      </c>
      <c r="C212" s="198">
        <v>72</v>
      </c>
      <c r="D212" s="198">
        <v>27.8</v>
      </c>
      <c r="E212" s="198">
        <v>40</v>
      </c>
      <c r="F212" s="206">
        <v>0</v>
      </c>
    </row>
    <row r="213" spans="2:6">
      <c r="B213" s="203">
        <v>10326</v>
      </c>
      <c r="C213" s="196">
        <v>4</v>
      </c>
      <c r="D213" s="196">
        <v>17.600000000000001</v>
      </c>
      <c r="E213" s="196">
        <v>24</v>
      </c>
      <c r="F213" s="204">
        <v>0</v>
      </c>
    </row>
    <row r="214" spans="2:6">
      <c r="B214" s="205">
        <v>10326</v>
      </c>
      <c r="C214" s="198">
        <v>57</v>
      </c>
      <c r="D214" s="198">
        <v>15.6</v>
      </c>
      <c r="E214" s="198">
        <v>16</v>
      </c>
      <c r="F214" s="206">
        <v>0</v>
      </c>
    </row>
    <row r="215" spans="2:6">
      <c r="B215" s="203">
        <v>10326</v>
      </c>
      <c r="C215" s="196">
        <v>75</v>
      </c>
      <c r="D215" s="196">
        <v>6.2</v>
      </c>
      <c r="E215" s="196">
        <v>50</v>
      </c>
      <c r="F215" s="204">
        <v>0</v>
      </c>
    </row>
    <row r="216" spans="2:6">
      <c r="B216" s="205">
        <v>10327</v>
      </c>
      <c r="C216" s="198">
        <v>2</v>
      </c>
      <c r="D216" s="198">
        <v>15.2</v>
      </c>
      <c r="E216" s="198">
        <v>25</v>
      </c>
      <c r="F216" s="206">
        <v>0.20000000298023224</v>
      </c>
    </row>
    <row r="217" spans="2:6">
      <c r="B217" s="203">
        <v>10327</v>
      </c>
      <c r="C217" s="196">
        <v>11</v>
      </c>
      <c r="D217" s="196">
        <v>16.8</v>
      </c>
      <c r="E217" s="196">
        <v>50</v>
      </c>
      <c r="F217" s="204">
        <v>0.20000000298023224</v>
      </c>
    </row>
    <row r="218" spans="2:6">
      <c r="B218" s="205">
        <v>10327</v>
      </c>
      <c r="C218" s="198">
        <v>30</v>
      </c>
      <c r="D218" s="198">
        <v>20.7</v>
      </c>
      <c r="E218" s="198">
        <v>35</v>
      </c>
      <c r="F218" s="206">
        <v>0.20000000298023224</v>
      </c>
    </row>
    <row r="219" spans="2:6">
      <c r="B219" s="203">
        <v>10327</v>
      </c>
      <c r="C219" s="196">
        <v>58</v>
      </c>
      <c r="D219" s="196">
        <v>10.6</v>
      </c>
      <c r="E219" s="196">
        <v>30</v>
      </c>
      <c r="F219" s="204">
        <v>0.20000000298023224</v>
      </c>
    </row>
    <row r="220" spans="2:6">
      <c r="B220" s="205">
        <v>10328</v>
      </c>
      <c r="C220" s="198">
        <v>59</v>
      </c>
      <c r="D220" s="198">
        <v>44</v>
      </c>
      <c r="E220" s="198">
        <v>9</v>
      </c>
      <c r="F220" s="206">
        <v>0</v>
      </c>
    </row>
    <row r="221" spans="2:6">
      <c r="B221" s="203">
        <v>10328</v>
      </c>
      <c r="C221" s="196">
        <v>65</v>
      </c>
      <c r="D221" s="196">
        <v>16.8</v>
      </c>
      <c r="E221" s="196">
        <v>40</v>
      </c>
      <c r="F221" s="204">
        <v>0</v>
      </c>
    </row>
    <row r="222" spans="2:6">
      <c r="B222" s="205">
        <v>10328</v>
      </c>
      <c r="C222" s="198">
        <v>68</v>
      </c>
      <c r="D222" s="198">
        <v>10</v>
      </c>
      <c r="E222" s="198">
        <v>10</v>
      </c>
      <c r="F222" s="206">
        <v>0</v>
      </c>
    </row>
    <row r="223" spans="2:6">
      <c r="B223" s="203">
        <v>10329</v>
      </c>
      <c r="C223" s="196">
        <v>19</v>
      </c>
      <c r="D223" s="196">
        <v>7.3</v>
      </c>
      <c r="E223" s="196">
        <v>10</v>
      </c>
      <c r="F223" s="204">
        <v>5.000000074505806E-2</v>
      </c>
    </row>
    <row r="224" spans="2:6">
      <c r="B224" s="205">
        <v>10329</v>
      </c>
      <c r="C224" s="198">
        <v>30</v>
      </c>
      <c r="D224" s="198">
        <v>20.7</v>
      </c>
      <c r="E224" s="198">
        <v>8</v>
      </c>
      <c r="F224" s="206">
        <v>5.000000074505806E-2</v>
      </c>
    </row>
    <row r="225" spans="2:6">
      <c r="B225" s="203">
        <v>10329</v>
      </c>
      <c r="C225" s="196">
        <v>38</v>
      </c>
      <c r="D225" s="196">
        <v>210.8</v>
      </c>
      <c r="E225" s="196">
        <v>20</v>
      </c>
      <c r="F225" s="204">
        <v>5.000000074505806E-2</v>
      </c>
    </row>
    <row r="226" spans="2:6">
      <c r="B226" s="205">
        <v>10329</v>
      </c>
      <c r="C226" s="198">
        <v>56</v>
      </c>
      <c r="D226" s="198">
        <v>30.4</v>
      </c>
      <c r="E226" s="198">
        <v>12</v>
      </c>
      <c r="F226" s="206">
        <v>5.000000074505806E-2</v>
      </c>
    </row>
    <row r="227" spans="2:6">
      <c r="B227" s="203">
        <v>10330</v>
      </c>
      <c r="C227" s="196">
        <v>26</v>
      </c>
      <c r="D227" s="196">
        <v>24.9</v>
      </c>
      <c r="E227" s="196">
        <v>50</v>
      </c>
      <c r="F227" s="204">
        <v>0.15000000596046448</v>
      </c>
    </row>
    <row r="228" spans="2:6">
      <c r="B228" s="205">
        <v>10330</v>
      </c>
      <c r="C228" s="198">
        <v>72</v>
      </c>
      <c r="D228" s="198">
        <v>27.8</v>
      </c>
      <c r="E228" s="198">
        <v>25</v>
      </c>
      <c r="F228" s="206">
        <v>0.15000000596046448</v>
      </c>
    </row>
    <row r="229" spans="2:6">
      <c r="B229" s="203">
        <v>10331</v>
      </c>
      <c r="C229" s="196">
        <v>54</v>
      </c>
      <c r="D229" s="196">
        <v>5.9</v>
      </c>
      <c r="E229" s="196">
        <v>15</v>
      </c>
      <c r="F229" s="204">
        <v>0</v>
      </c>
    </row>
    <row r="230" spans="2:6">
      <c r="B230" s="205">
        <v>10332</v>
      </c>
      <c r="C230" s="198">
        <v>18</v>
      </c>
      <c r="D230" s="198">
        <v>50</v>
      </c>
      <c r="E230" s="198">
        <v>40</v>
      </c>
      <c r="F230" s="206">
        <v>0.20000000298023224</v>
      </c>
    </row>
    <row r="231" spans="2:6">
      <c r="B231" s="203">
        <v>10332</v>
      </c>
      <c r="C231" s="196">
        <v>42</v>
      </c>
      <c r="D231" s="196">
        <v>11.2</v>
      </c>
      <c r="E231" s="196">
        <v>10</v>
      </c>
      <c r="F231" s="204">
        <v>0.20000000298023224</v>
      </c>
    </row>
    <row r="232" spans="2:6">
      <c r="B232" s="205">
        <v>10332</v>
      </c>
      <c r="C232" s="198">
        <v>47</v>
      </c>
      <c r="D232" s="198">
        <v>7.6</v>
      </c>
      <c r="E232" s="198">
        <v>16</v>
      </c>
      <c r="F232" s="206">
        <v>0.20000000298023224</v>
      </c>
    </row>
    <row r="233" spans="2:6">
      <c r="B233" s="203">
        <v>10333</v>
      </c>
      <c r="C233" s="196">
        <v>14</v>
      </c>
      <c r="D233" s="196">
        <v>18.600000000000001</v>
      </c>
      <c r="E233" s="196">
        <v>10</v>
      </c>
      <c r="F233" s="204">
        <v>0</v>
      </c>
    </row>
    <row r="234" spans="2:6">
      <c r="B234" s="205">
        <v>10333</v>
      </c>
      <c r="C234" s="198">
        <v>21</v>
      </c>
      <c r="D234" s="198">
        <v>8</v>
      </c>
      <c r="E234" s="198">
        <v>10</v>
      </c>
      <c r="F234" s="206">
        <v>0.10000000149011612</v>
      </c>
    </row>
    <row r="235" spans="2:6">
      <c r="B235" s="203">
        <v>10333</v>
      </c>
      <c r="C235" s="196">
        <v>71</v>
      </c>
      <c r="D235" s="196">
        <v>17.2</v>
      </c>
      <c r="E235" s="196">
        <v>40</v>
      </c>
      <c r="F235" s="204">
        <v>0.10000000149011612</v>
      </c>
    </row>
    <row r="236" spans="2:6">
      <c r="B236" s="205">
        <v>10334</v>
      </c>
      <c r="C236" s="198">
        <v>52</v>
      </c>
      <c r="D236" s="198">
        <v>5.6</v>
      </c>
      <c r="E236" s="198">
        <v>8</v>
      </c>
      <c r="F236" s="206">
        <v>0</v>
      </c>
    </row>
    <row r="237" spans="2:6">
      <c r="B237" s="203">
        <v>10334</v>
      </c>
      <c r="C237" s="196">
        <v>68</v>
      </c>
      <c r="D237" s="196">
        <v>10</v>
      </c>
      <c r="E237" s="196">
        <v>10</v>
      </c>
      <c r="F237" s="204">
        <v>0</v>
      </c>
    </row>
    <row r="238" spans="2:6">
      <c r="B238" s="205">
        <v>10335</v>
      </c>
      <c r="C238" s="198">
        <v>2</v>
      </c>
      <c r="D238" s="198">
        <v>15.2</v>
      </c>
      <c r="E238" s="198">
        <v>7</v>
      </c>
      <c r="F238" s="206">
        <v>0.20000000298023224</v>
      </c>
    </row>
    <row r="239" spans="2:6">
      <c r="B239" s="203">
        <v>10335</v>
      </c>
      <c r="C239" s="196">
        <v>31</v>
      </c>
      <c r="D239" s="196">
        <v>10</v>
      </c>
      <c r="E239" s="196">
        <v>25</v>
      </c>
      <c r="F239" s="204">
        <v>0.20000000298023224</v>
      </c>
    </row>
    <row r="240" spans="2:6">
      <c r="B240" s="205">
        <v>10335</v>
      </c>
      <c r="C240" s="198">
        <v>32</v>
      </c>
      <c r="D240" s="198">
        <v>25.6</v>
      </c>
      <c r="E240" s="198">
        <v>6</v>
      </c>
      <c r="F240" s="206">
        <v>0.20000000298023224</v>
      </c>
    </row>
    <row r="241" spans="2:6">
      <c r="B241" s="203">
        <v>10335</v>
      </c>
      <c r="C241" s="196">
        <v>51</v>
      </c>
      <c r="D241" s="196">
        <v>42.4</v>
      </c>
      <c r="E241" s="196">
        <v>48</v>
      </c>
      <c r="F241" s="204">
        <v>0.20000000298023224</v>
      </c>
    </row>
    <row r="242" spans="2:6">
      <c r="B242" s="205">
        <v>10336</v>
      </c>
      <c r="C242" s="198">
        <v>4</v>
      </c>
      <c r="D242" s="198">
        <v>17.600000000000001</v>
      </c>
      <c r="E242" s="198">
        <v>18</v>
      </c>
      <c r="F242" s="206">
        <v>0.10000000149011612</v>
      </c>
    </row>
    <row r="243" spans="2:6">
      <c r="B243" s="203">
        <v>10337</v>
      </c>
      <c r="C243" s="196">
        <v>23</v>
      </c>
      <c r="D243" s="196">
        <v>7.2</v>
      </c>
      <c r="E243" s="196">
        <v>40</v>
      </c>
      <c r="F243" s="204">
        <v>0</v>
      </c>
    </row>
    <row r="244" spans="2:6">
      <c r="B244" s="205">
        <v>10337</v>
      </c>
      <c r="C244" s="198">
        <v>26</v>
      </c>
      <c r="D244" s="198">
        <v>24.9</v>
      </c>
      <c r="E244" s="198">
        <v>24</v>
      </c>
      <c r="F244" s="206">
        <v>0</v>
      </c>
    </row>
    <row r="245" spans="2:6">
      <c r="B245" s="203">
        <v>10337</v>
      </c>
      <c r="C245" s="196">
        <v>36</v>
      </c>
      <c r="D245" s="196">
        <v>15.2</v>
      </c>
      <c r="E245" s="196">
        <v>20</v>
      </c>
      <c r="F245" s="204">
        <v>0</v>
      </c>
    </row>
    <row r="246" spans="2:6">
      <c r="B246" s="205">
        <v>10337</v>
      </c>
      <c r="C246" s="198">
        <v>37</v>
      </c>
      <c r="D246" s="198">
        <v>20.8</v>
      </c>
      <c r="E246" s="198">
        <v>28</v>
      </c>
      <c r="F246" s="206">
        <v>0</v>
      </c>
    </row>
    <row r="247" spans="2:6">
      <c r="B247" s="203">
        <v>10337</v>
      </c>
      <c r="C247" s="196">
        <v>72</v>
      </c>
      <c r="D247" s="196">
        <v>27.8</v>
      </c>
      <c r="E247" s="196">
        <v>25</v>
      </c>
      <c r="F247" s="204">
        <v>0</v>
      </c>
    </row>
    <row r="248" spans="2:6">
      <c r="B248" s="205">
        <v>10338</v>
      </c>
      <c r="C248" s="198">
        <v>17</v>
      </c>
      <c r="D248" s="198">
        <v>31.2</v>
      </c>
      <c r="E248" s="198">
        <v>20</v>
      </c>
      <c r="F248" s="206">
        <v>0</v>
      </c>
    </row>
    <row r="249" spans="2:6">
      <c r="B249" s="203">
        <v>10338</v>
      </c>
      <c r="C249" s="196">
        <v>30</v>
      </c>
      <c r="D249" s="196">
        <v>20.7</v>
      </c>
      <c r="E249" s="196">
        <v>15</v>
      </c>
      <c r="F249" s="204">
        <v>0</v>
      </c>
    </row>
    <row r="250" spans="2:6">
      <c r="B250" s="205">
        <v>10339</v>
      </c>
      <c r="C250" s="198">
        <v>4</v>
      </c>
      <c r="D250" s="198">
        <v>17.600000000000001</v>
      </c>
      <c r="E250" s="198">
        <v>10</v>
      </c>
      <c r="F250" s="206">
        <v>0</v>
      </c>
    </row>
    <row r="251" spans="2:6">
      <c r="B251" s="203">
        <v>10339</v>
      </c>
      <c r="C251" s="196">
        <v>17</v>
      </c>
      <c r="D251" s="196">
        <v>31.2</v>
      </c>
      <c r="E251" s="196">
        <v>70</v>
      </c>
      <c r="F251" s="204">
        <v>5.000000074505806E-2</v>
      </c>
    </row>
    <row r="252" spans="2:6">
      <c r="B252" s="205">
        <v>10339</v>
      </c>
      <c r="C252" s="198">
        <v>62</v>
      </c>
      <c r="D252" s="198">
        <v>39.4</v>
      </c>
      <c r="E252" s="198">
        <v>28</v>
      </c>
      <c r="F252" s="206">
        <v>0</v>
      </c>
    </row>
    <row r="253" spans="2:6">
      <c r="B253" s="203">
        <v>10340</v>
      </c>
      <c r="C253" s="196">
        <v>18</v>
      </c>
      <c r="D253" s="196">
        <v>50</v>
      </c>
      <c r="E253" s="196">
        <v>20</v>
      </c>
      <c r="F253" s="204">
        <v>5.000000074505806E-2</v>
      </c>
    </row>
    <row r="254" spans="2:6">
      <c r="B254" s="205">
        <v>10340</v>
      </c>
      <c r="C254" s="198">
        <v>41</v>
      </c>
      <c r="D254" s="198">
        <v>7.7</v>
      </c>
      <c r="E254" s="198">
        <v>12</v>
      </c>
      <c r="F254" s="206">
        <v>5.000000074505806E-2</v>
      </c>
    </row>
    <row r="255" spans="2:6">
      <c r="B255" s="203">
        <v>10340</v>
      </c>
      <c r="C255" s="196">
        <v>43</v>
      </c>
      <c r="D255" s="196">
        <v>36.799999999999997</v>
      </c>
      <c r="E255" s="196">
        <v>40</v>
      </c>
      <c r="F255" s="204">
        <v>5.000000074505806E-2</v>
      </c>
    </row>
    <row r="256" spans="2:6">
      <c r="B256" s="205">
        <v>10341</v>
      </c>
      <c r="C256" s="198">
        <v>33</v>
      </c>
      <c r="D256" s="198">
        <v>2</v>
      </c>
      <c r="E256" s="198">
        <v>8</v>
      </c>
      <c r="F256" s="206">
        <v>0</v>
      </c>
    </row>
    <row r="257" spans="2:6">
      <c r="B257" s="203">
        <v>10341</v>
      </c>
      <c r="C257" s="196">
        <v>59</v>
      </c>
      <c r="D257" s="196">
        <v>44</v>
      </c>
      <c r="E257" s="196">
        <v>9</v>
      </c>
      <c r="F257" s="204">
        <v>0.15000000596046448</v>
      </c>
    </row>
    <row r="258" spans="2:6">
      <c r="B258" s="205">
        <v>10342</v>
      </c>
      <c r="C258" s="198">
        <v>2</v>
      </c>
      <c r="D258" s="198">
        <v>15.2</v>
      </c>
      <c r="E258" s="198">
        <v>24</v>
      </c>
      <c r="F258" s="206">
        <v>0.20000000298023224</v>
      </c>
    </row>
    <row r="259" spans="2:6">
      <c r="B259" s="203">
        <v>10342</v>
      </c>
      <c r="C259" s="196">
        <v>31</v>
      </c>
      <c r="D259" s="196">
        <v>10</v>
      </c>
      <c r="E259" s="196">
        <v>56</v>
      </c>
      <c r="F259" s="204">
        <v>0.20000000298023224</v>
      </c>
    </row>
    <row r="260" spans="2:6">
      <c r="B260" s="205">
        <v>10342</v>
      </c>
      <c r="C260" s="198">
        <v>36</v>
      </c>
      <c r="D260" s="198">
        <v>15.2</v>
      </c>
      <c r="E260" s="198">
        <v>40</v>
      </c>
      <c r="F260" s="206">
        <v>0.20000000298023224</v>
      </c>
    </row>
    <row r="261" spans="2:6">
      <c r="B261" s="203">
        <v>10342</v>
      </c>
      <c r="C261" s="196">
        <v>55</v>
      </c>
      <c r="D261" s="196">
        <v>19.2</v>
      </c>
      <c r="E261" s="196">
        <v>40</v>
      </c>
      <c r="F261" s="204">
        <v>0.20000000298023224</v>
      </c>
    </row>
    <row r="262" spans="2:6">
      <c r="B262" s="205">
        <v>10343</v>
      </c>
      <c r="C262" s="198">
        <v>64</v>
      </c>
      <c r="D262" s="198">
        <v>26.6</v>
      </c>
      <c r="E262" s="198">
        <v>50</v>
      </c>
      <c r="F262" s="206">
        <v>0</v>
      </c>
    </row>
    <row r="263" spans="2:6">
      <c r="B263" s="203">
        <v>10343</v>
      </c>
      <c r="C263" s="196">
        <v>68</v>
      </c>
      <c r="D263" s="196">
        <v>10</v>
      </c>
      <c r="E263" s="196">
        <v>4</v>
      </c>
      <c r="F263" s="204">
        <v>5.000000074505806E-2</v>
      </c>
    </row>
    <row r="264" spans="2:6">
      <c r="B264" s="205">
        <v>10343</v>
      </c>
      <c r="C264" s="198">
        <v>76</v>
      </c>
      <c r="D264" s="198">
        <v>14.4</v>
      </c>
      <c r="E264" s="198">
        <v>15</v>
      </c>
      <c r="F264" s="206">
        <v>0</v>
      </c>
    </row>
    <row r="265" spans="2:6">
      <c r="B265" s="203">
        <v>10344</v>
      </c>
      <c r="C265" s="196">
        <v>4</v>
      </c>
      <c r="D265" s="196">
        <v>17.600000000000001</v>
      </c>
      <c r="E265" s="196">
        <v>35</v>
      </c>
      <c r="F265" s="204">
        <v>0</v>
      </c>
    </row>
    <row r="266" spans="2:6">
      <c r="B266" s="205">
        <v>10344</v>
      </c>
      <c r="C266" s="198">
        <v>8</v>
      </c>
      <c r="D266" s="198">
        <v>32</v>
      </c>
      <c r="E266" s="198">
        <v>70</v>
      </c>
      <c r="F266" s="206">
        <v>0.25</v>
      </c>
    </row>
    <row r="267" spans="2:6">
      <c r="B267" s="203">
        <v>10345</v>
      </c>
      <c r="C267" s="196">
        <v>8</v>
      </c>
      <c r="D267" s="196">
        <v>32</v>
      </c>
      <c r="E267" s="196">
        <v>70</v>
      </c>
      <c r="F267" s="204">
        <v>0</v>
      </c>
    </row>
    <row r="268" spans="2:6">
      <c r="B268" s="205">
        <v>10345</v>
      </c>
      <c r="C268" s="198">
        <v>19</v>
      </c>
      <c r="D268" s="198">
        <v>7.3</v>
      </c>
      <c r="E268" s="198">
        <v>80</v>
      </c>
      <c r="F268" s="206">
        <v>0</v>
      </c>
    </row>
    <row r="269" spans="2:6">
      <c r="B269" s="203">
        <v>10345</v>
      </c>
      <c r="C269" s="196">
        <v>42</v>
      </c>
      <c r="D269" s="196">
        <v>11.2</v>
      </c>
      <c r="E269" s="196">
        <v>9</v>
      </c>
      <c r="F269" s="204">
        <v>0</v>
      </c>
    </row>
    <row r="270" spans="2:6">
      <c r="B270" s="205">
        <v>10346</v>
      </c>
      <c r="C270" s="198">
        <v>17</v>
      </c>
      <c r="D270" s="198">
        <v>31.2</v>
      </c>
      <c r="E270" s="198">
        <v>36</v>
      </c>
      <c r="F270" s="206">
        <v>0.10000000149011612</v>
      </c>
    </row>
    <row r="271" spans="2:6">
      <c r="B271" s="203">
        <v>10346</v>
      </c>
      <c r="C271" s="196">
        <v>56</v>
      </c>
      <c r="D271" s="196">
        <v>30.4</v>
      </c>
      <c r="E271" s="196">
        <v>20</v>
      </c>
      <c r="F271" s="204">
        <v>0</v>
      </c>
    </row>
    <row r="272" spans="2:6">
      <c r="B272" s="205">
        <v>10347</v>
      </c>
      <c r="C272" s="198">
        <v>25</v>
      </c>
      <c r="D272" s="198">
        <v>11.2</v>
      </c>
      <c r="E272" s="198">
        <v>10</v>
      </c>
      <c r="F272" s="206">
        <v>0</v>
      </c>
    </row>
    <row r="273" spans="2:6">
      <c r="B273" s="203">
        <v>10347</v>
      </c>
      <c r="C273" s="196">
        <v>39</v>
      </c>
      <c r="D273" s="196">
        <v>14.4</v>
      </c>
      <c r="E273" s="196">
        <v>50</v>
      </c>
      <c r="F273" s="204">
        <v>0.15000000596046448</v>
      </c>
    </row>
    <row r="274" spans="2:6">
      <c r="B274" s="205">
        <v>10347</v>
      </c>
      <c r="C274" s="198">
        <v>40</v>
      </c>
      <c r="D274" s="198">
        <v>14.7</v>
      </c>
      <c r="E274" s="198">
        <v>4</v>
      </c>
      <c r="F274" s="206">
        <v>0</v>
      </c>
    </row>
    <row r="275" spans="2:6">
      <c r="B275" s="203">
        <v>10347</v>
      </c>
      <c r="C275" s="196">
        <v>75</v>
      </c>
      <c r="D275" s="196">
        <v>6.2</v>
      </c>
      <c r="E275" s="196">
        <v>6</v>
      </c>
      <c r="F275" s="204">
        <v>0.15000000596046448</v>
      </c>
    </row>
    <row r="276" spans="2:6">
      <c r="B276" s="205">
        <v>10348</v>
      </c>
      <c r="C276" s="198">
        <v>1</v>
      </c>
      <c r="D276" s="198">
        <v>14.4</v>
      </c>
      <c r="E276" s="198">
        <v>15</v>
      </c>
      <c r="F276" s="206">
        <v>0.15000000596046448</v>
      </c>
    </row>
    <row r="277" spans="2:6">
      <c r="B277" s="203">
        <v>10348</v>
      </c>
      <c r="C277" s="196">
        <v>23</v>
      </c>
      <c r="D277" s="196">
        <v>7.2</v>
      </c>
      <c r="E277" s="196">
        <v>25</v>
      </c>
      <c r="F277" s="204">
        <v>0</v>
      </c>
    </row>
    <row r="278" spans="2:6">
      <c r="B278" s="205">
        <v>10349</v>
      </c>
      <c r="C278" s="198">
        <v>54</v>
      </c>
      <c r="D278" s="198">
        <v>5.9</v>
      </c>
      <c r="E278" s="198">
        <v>24</v>
      </c>
      <c r="F278" s="206">
        <v>0</v>
      </c>
    </row>
    <row r="279" spans="2:6">
      <c r="B279" s="203">
        <v>10350</v>
      </c>
      <c r="C279" s="196">
        <v>50</v>
      </c>
      <c r="D279" s="196">
        <v>13</v>
      </c>
      <c r="E279" s="196">
        <v>15</v>
      </c>
      <c r="F279" s="204">
        <v>0.10000000149011612</v>
      </c>
    </row>
    <row r="280" spans="2:6">
      <c r="B280" s="205">
        <v>10350</v>
      </c>
      <c r="C280" s="198">
        <v>69</v>
      </c>
      <c r="D280" s="198">
        <v>28.8</v>
      </c>
      <c r="E280" s="198">
        <v>18</v>
      </c>
      <c r="F280" s="206">
        <v>0.10000000149011612</v>
      </c>
    </row>
    <row r="281" spans="2:6">
      <c r="B281" s="203">
        <v>10351</v>
      </c>
      <c r="C281" s="196">
        <v>38</v>
      </c>
      <c r="D281" s="196">
        <v>210.8</v>
      </c>
      <c r="E281" s="196">
        <v>20</v>
      </c>
      <c r="F281" s="204">
        <v>5.000000074505806E-2</v>
      </c>
    </row>
    <row r="282" spans="2:6">
      <c r="B282" s="205">
        <v>10351</v>
      </c>
      <c r="C282" s="198">
        <v>41</v>
      </c>
      <c r="D282" s="198">
        <v>7.7</v>
      </c>
      <c r="E282" s="198">
        <v>13</v>
      </c>
      <c r="F282" s="206">
        <v>0</v>
      </c>
    </row>
    <row r="283" spans="2:6">
      <c r="B283" s="203">
        <v>10351</v>
      </c>
      <c r="C283" s="196">
        <v>44</v>
      </c>
      <c r="D283" s="196">
        <v>15.5</v>
      </c>
      <c r="E283" s="196">
        <v>77</v>
      </c>
      <c r="F283" s="204">
        <v>5.000000074505806E-2</v>
      </c>
    </row>
    <row r="284" spans="2:6">
      <c r="B284" s="205">
        <v>10351</v>
      </c>
      <c r="C284" s="198">
        <v>65</v>
      </c>
      <c r="D284" s="198">
        <v>16.8</v>
      </c>
      <c r="E284" s="198">
        <v>10</v>
      </c>
      <c r="F284" s="206">
        <v>5.000000074505806E-2</v>
      </c>
    </row>
    <row r="285" spans="2:6">
      <c r="B285" s="203">
        <v>10352</v>
      </c>
      <c r="C285" s="196">
        <v>24</v>
      </c>
      <c r="D285" s="196">
        <v>3.6</v>
      </c>
      <c r="E285" s="196">
        <v>10</v>
      </c>
      <c r="F285" s="204">
        <v>0</v>
      </c>
    </row>
    <row r="286" spans="2:6">
      <c r="B286" s="205">
        <v>10352</v>
      </c>
      <c r="C286" s="198">
        <v>54</v>
      </c>
      <c r="D286" s="198">
        <v>5.9</v>
      </c>
      <c r="E286" s="198">
        <v>20</v>
      </c>
      <c r="F286" s="206">
        <v>0.15000000596046448</v>
      </c>
    </row>
    <row r="287" spans="2:6">
      <c r="B287" s="203">
        <v>10353</v>
      </c>
      <c r="C287" s="196">
        <v>11</v>
      </c>
      <c r="D287" s="196">
        <v>16.8</v>
      </c>
      <c r="E287" s="196">
        <v>12</v>
      </c>
      <c r="F287" s="204">
        <v>0.20000000298023224</v>
      </c>
    </row>
    <row r="288" spans="2:6">
      <c r="B288" s="205">
        <v>10353</v>
      </c>
      <c r="C288" s="198">
        <v>38</v>
      </c>
      <c r="D288" s="198">
        <v>210.8</v>
      </c>
      <c r="E288" s="198">
        <v>50</v>
      </c>
      <c r="F288" s="206">
        <v>0.20000000298023224</v>
      </c>
    </row>
    <row r="289" spans="2:6">
      <c r="B289" s="203">
        <v>10354</v>
      </c>
      <c r="C289" s="196">
        <v>1</v>
      </c>
      <c r="D289" s="196">
        <v>14.4</v>
      </c>
      <c r="E289" s="196">
        <v>12</v>
      </c>
      <c r="F289" s="204">
        <v>0</v>
      </c>
    </row>
    <row r="290" spans="2:6">
      <c r="B290" s="205">
        <v>10354</v>
      </c>
      <c r="C290" s="198">
        <v>29</v>
      </c>
      <c r="D290" s="198">
        <v>99</v>
      </c>
      <c r="E290" s="198">
        <v>4</v>
      </c>
      <c r="F290" s="206">
        <v>0</v>
      </c>
    </row>
    <row r="291" spans="2:6">
      <c r="B291" s="203">
        <v>10355</v>
      </c>
      <c r="C291" s="196">
        <v>24</v>
      </c>
      <c r="D291" s="196">
        <v>3.6</v>
      </c>
      <c r="E291" s="196">
        <v>25</v>
      </c>
      <c r="F291" s="204">
        <v>0</v>
      </c>
    </row>
    <row r="292" spans="2:6">
      <c r="B292" s="205">
        <v>10355</v>
      </c>
      <c r="C292" s="198">
        <v>57</v>
      </c>
      <c r="D292" s="198">
        <v>15.6</v>
      </c>
      <c r="E292" s="198">
        <v>25</v>
      </c>
      <c r="F292" s="206">
        <v>0</v>
      </c>
    </row>
    <row r="293" spans="2:6">
      <c r="B293" s="203">
        <v>10356</v>
      </c>
      <c r="C293" s="196">
        <v>31</v>
      </c>
      <c r="D293" s="196">
        <v>10</v>
      </c>
      <c r="E293" s="196">
        <v>30</v>
      </c>
      <c r="F293" s="204">
        <v>0</v>
      </c>
    </row>
    <row r="294" spans="2:6">
      <c r="B294" s="205">
        <v>10356</v>
      </c>
      <c r="C294" s="198">
        <v>55</v>
      </c>
      <c r="D294" s="198">
        <v>19.2</v>
      </c>
      <c r="E294" s="198">
        <v>12</v>
      </c>
      <c r="F294" s="206">
        <v>0</v>
      </c>
    </row>
    <row r="295" spans="2:6">
      <c r="B295" s="203">
        <v>10356</v>
      </c>
      <c r="C295" s="196">
        <v>69</v>
      </c>
      <c r="D295" s="196">
        <v>28.8</v>
      </c>
      <c r="E295" s="196">
        <v>20</v>
      </c>
      <c r="F295" s="204">
        <v>0</v>
      </c>
    </row>
    <row r="296" spans="2:6">
      <c r="B296" s="205">
        <v>10357</v>
      </c>
      <c r="C296" s="198">
        <v>10</v>
      </c>
      <c r="D296" s="198">
        <v>24.8</v>
      </c>
      <c r="E296" s="198">
        <v>30</v>
      </c>
      <c r="F296" s="206">
        <v>0.20000000298023224</v>
      </c>
    </row>
    <row r="297" spans="2:6">
      <c r="B297" s="203">
        <v>10357</v>
      </c>
      <c r="C297" s="196">
        <v>26</v>
      </c>
      <c r="D297" s="196">
        <v>24.9</v>
      </c>
      <c r="E297" s="196">
        <v>16</v>
      </c>
      <c r="F297" s="204">
        <v>0</v>
      </c>
    </row>
    <row r="298" spans="2:6">
      <c r="B298" s="205">
        <v>10357</v>
      </c>
      <c r="C298" s="198">
        <v>60</v>
      </c>
      <c r="D298" s="198">
        <v>27.2</v>
      </c>
      <c r="E298" s="198">
        <v>8</v>
      </c>
      <c r="F298" s="206">
        <v>0.20000000298023224</v>
      </c>
    </row>
    <row r="299" spans="2:6">
      <c r="B299" s="203">
        <v>10358</v>
      </c>
      <c r="C299" s="196">
        <v>24</v>
      </c>
      <c r="D299" s="196">
        <v>3.6</v>
      </c>
      <c r="E299" s="196">
        <v>10</v>
      </c>
      <c r="F299" s="204">
        <v>5.000000074505806E-2</v>
      </c>
    </row>
    <row r="300" spans="2:6">
      <c r="B300" s="205">
        <v>10358</v>
      </c>
      <c r="C300" s="198">
        <v>34</v>
      </c>
      <c r="D300" s="198">
        <v>11.2</v>
      </c>
      <c r="E300" s="198">
        <v>10</v>
      </c>
      <c r="F300" s="206">
        <v>5.000000074505806E-2</v>
      </c>
    </row>
    <row r="301" spans="2:6">
      <c r="B301" s="203">
        <v>10358</v>
      </c>
      <c r="C301" s="196">
        <v>36</v>
      </c>
      <c r="D301" s="196">
        <v>15.2</v>
      </c>
      <c r="E301" s="196">
        <v>20</v>
      </c>
      <c r="F301" s="204">
        <v>5.000000074505806E-2</v>
      </c>
    </row>
    <row r="302" spans="2:6">
      <c r="B302" s="205">
        <v>10359</v>
      </c>
      <c r="C302" s="198">
        <v>16</v>
      </c>
      <c r="D302" s="198">
        <v>13.9</v>
      </c>
      <c r="E302" s="198">
        <v>56</v>
      </c>
      <c r="F302" s="206">
        <v>5.000000074505806E-2</v>
      </c>
    </row>
    <row r="303" spans="2:6">
      <c r="B303" s="203">
        <v>10359</v>
      </c>
      <c r="C303" s="196">
        <v>31</v>
      </c>
      <c r="D303" s="196">
        <v>10</v>
      </c>
      <c r="E303" s="196">
        <v>70</v>
      </c>
      <c r="F303" s="204">
        <v>5.000000074505806E-2</v>
      </c>
    </row>
    <row r="304" spans="2:6">
      <c r="B304" s="205">
        <v>10359</v>
      </c>
      <c r="C304" s="198">
        <v>60</v>
      </c>
      <c r="D304" s="198">
        <v>27.2</v>
      </c>
      <c r="E304" s="198">
        <v>80</v>
      </c>
      <c r="F304" s="206">
        <v>5.000000074505806E-2</v>
      </c>
    </row>
    <row r="305" spans="2:6">
      <c r="B305" s="203">
        <v>10360</v>
      </c>
      <c r="C305" s="196">
        <v>28</v>
      </c>
      <c r="D305" s="196">
        <v>36.4</v>
      </c>
      <c r="E305" s="196">
        <v>30</v>
      </c>
      <c r="F305" s="204">
        <v>0</v>
      </c>
    </row>
    <row r="306" spans="2:6">
      <c r="B306" s="205">
        <v>10360</v>
      </c>
      <c r="C306" s="198">
        <v>29</v>
      </c>
      <c r="D306" s="198">
        <v>99</v>
      </c>
      <c r="E306" s="198">
        <v>35</v>
      </c>
      <c r="F306" s="206">
        <v>0</v>
      </c>
    </row>
    <row r="307" spans="2:6">
      <c r="B307" s="203">
        <v>10360</v>
      </c>
      <c r="C307" s="196">
        <v>38</v>
      </c>
      <c r="D307" s="196">
        <v>210.8</v>
      </c>
      <c r="E307" s="196">
        <v>10</v>
      </c>
      <c r="F307" s="204">
        <v>0</v>
      </c>
    </row>
    <row r="308" spans="2:6">
      <c r="B308" s="205">
        <v>10360</v>
      </c>
      <c r="C308" s="198">
        <v>49</v>
      </c>
      <c r="D308" s="198">
        <v>16</v>
      </c>
      <c r="E308" s="198">
        <v>35</v>
      </c>
      <c r="F308" s="206">
        <v>0</v>
      </c>
    </row>
    <row r="309" spans="2:6">
      <c r="B309" s="203">
        <v>10360</v>
      </c>
      <c r="C309" s="196">
        <v>54</v>
      </c>
      <c r="D309" s="196">
        <v>5.9</v>
      </c>
      <c r="E309" s="196">
        <v>28</v>
      </c>
      <c r="F309" s="204">
        <v>0</v>
      </c>
    </row>
    <row r="310" spans="2:6">
      <c r="B310" s="205">
        <v>10361</v>
      </c>
      <c r="C310" s="198">
        <v>39</v>
      </c>
      <c r="D310" s="198">
        <v>14.4</v>
      </c>
      <c r="E310" s="198">
        <v>54</v>
      </c>
      <c r="F310" s="206">
        <v>0.10000000149011612</v>
      </c>
    </row>
    <row r="311" spans="2:6">
      <c r="B311" s="203">
        <v>10361</v>
      </c>
      <c r="C311" s="196">
        <v>60</v>
      </c>
      <c r="D311" s="196">
        <v>27.2</v>
      </c>
      <c r="E311" s="196">
        <v>55</v>
      </c>
      <c r="F311" s="204">
        <v>0.10000000149011612</v>
      </c>
    </row>
    <row r="312" spans="2:6">
      <c r="B312" s="205">
        <v>10362</v>
      </c>
      <c r="C312" s="198">
        <v>25</v>
      </c>
      <c r="D312" s="198">
        <v>11.2</v>
      </c>
      <c r="E312" s="198">
        <v>50</v>
      </c>
      <c r="F312" s="206">
        <v>0</v>
      </c>
    </row>
    <row r="313" spans="2:6">
      <c r="B313" s="203">
        <v>10362</v>
      </c>
      <c r="C313" s="196">
        <v>51</v>
      </c>
      <c r="D313" s="196">
        <v>42.4</v>
      </c>
      <c r="E313" s="196">
        <v>20</v>
      </c>
      <c r="F313" s="204">
        <v>0</v>
      </c>
    </row>
    <row r="314" spans="2:6">
      <c r="B314" s="205">
        <v>10362</v>
      </c>
      <c r="C314" s="198">
        <v>54</v>
      </c>
      <c r="D314" s="198">
        <v>5.9</v>
      </c>
      <c r="E314" s="198">
        <v>24</v>
      </c>
      <c r="F314" s="206">
        <v>0</v>
      </c>
    </row>
    <row r="315" spans="2:6">
      <c r="B315" s="203">
        <v>10363</v>
      </c>
      <c r="C315" s="196">
        <v>31</v>
      </c>
      <c r="D315" s="196">
        <v>10</v>
      </c>
      <c r="E315" s="196">
        <v>20</v>
      </c>
      <c r="F315" s="204">
        <v>0</v>
      </c>
    </row>
    <row r="316" spans="2:6">
      <c r="B316" s="205">
        <v>10363</v>
      </c>
      <c r="C316" s="198">
        <v>75</v>
      </c>
      <c r="D316" s="198">
        <v>6.2</v>
      </c>
      <c r="E316" s="198">
        <v>12</v>
      </c>
      <c r="F316" s="206">
        <v>0</v>
      </c>
    </row>
    <row r="317" spans="2:6">
      <c r="B317" s="203">
        <v>10363</v>
      </c>
      <c r="C317" s="196">
        <v>76</v>
      </c>
      <c r="D317" s="196">
        <v>14.4</v>
      </c>
      <c r="E317" s="196">
        <v>12</v>
      </c>
      <c r="F317" s="204">
        <v>0</v>
      </c>
    </row>
    <row r="318" spans="2:6">
      <c r="B318" s="205">
        <v>10364</v>
      </c>
      <c r="C318" s="198">
        <v>69</v>
      </c>
      <c r="D318" s="198">
        <v>28.8</v>
      </c>
      <c r="E318" s="198">
        <v>30</v>
      </c>
      <c r="F318" s="206">
        <v>0</v>
      </c>
    </row>
    <row r="319" spans="2:6">
      <c r="B319" s="203">
        <v>10364</v>
      </c>
      <c r="C319" s="196">
        <v>71</v>
      </c>
      <c r="D319" s="196">
        <v>17.2</v>
      </c>
      <c r="E319" s="196">
        <v>5</v>
      </c>
      <c r="F319" s="204">
        <v>0</v>
      </c>
    </row>
    <row r="320" spans="2:6">
      <c r="B320" s="205">
        <v>10365</v>
      </c>
      <c r="C320" s="198">
        <v>11</v>
      </c>
      <c r="D320" s="198">
        <v>16.8</v>
      </c>
      <c r="E320" s="198">
        <v>24</v>
      </c>
      <c r="F320" s="206">
        <v>0</v>
      </c>
    </row>
    <row r="321" spans="2:6">
      <c r="B321" s="203">
        <v>10366</v>
      </c>
      <c r="C321" s="196">
        <v>65</v>
      </c>
      <c r="D321" s="196">
        <v>16.8</v>
      </c>
      <c r="E321" s="196">
        <v>5</v>
      </c>
      <c r="F321" s="204">
        <v>0</v>
      </c>
    </row>
    <row r="322" spans="2:6">
      <c r="B322" s="205">
        <v>10366</v>
      </c>
      <c r="C322" s="198">
        <v>77</v>
      </c>
      <c r="D322" s="198">
        <v>10.4</v>
      </c>
      <c r="E322" s="198">
        <v>5</v>
      </c>
      <c r="F322" s="206">
        <v>0</v>
      </c>
    </row>
    <row r="323" spans="2:6">
      <c r="B323" s="203">
        <v>10367</v>
      </c>
      <c r="C323" s="196">
        <v>34</v>
      </c>
      <c r="D323" s="196">
        <v>11.2</v>
      </c>
      <c r="E323" s="196">
        <v>36</v>
      </c>
      <c r="F323" s="204">
        <v>0</v>
      </c>
    </row>
    <row r="324" spans="2:6">
      <c r="B324" s="205">
        <v>10367</v>
      </c>
      <c r="C324" s="198">
        <v>54</v>
      </c>
      <c r="D324" s="198">
        <v>5.9</v>
      </c>
      <c r="E324" s="198">
        <v>18</v>
      </c>
      <c r="F324" s="206">
        <v>0</v>
      </c>
    </row>
    <row r="325" spans="2:6">
      <c r="B325" s="203">
        <v>10367</v>
      </c>
      <c r="C325" s="196">
        <v>65</v>
      </c>
      <c r="D325" s="196">
        <v>16.8</v>
      </c>
      <c r="E325" s="196">
        <v>15</v>
      </c>
      <c r="F325" s="204">
        <v>0</v>
      </c>
    </row>
    <row r="326" spans="2:6">
      <c r="B326" s="205">
        <v>10367</v>
      </c>
      <c r="C326" s="198">
        <v>77</v>
      </c>
      <c r="D326" s="198">
        <v>10.4</v>
      </c>
      <c r="E326" s="198">
        <v>7</v>
      </c>
      <c r="F326" s="206">
        <v>0</v>
      </c>
    </row>
    <row r="327" spans="2:6">
      <c r="B327" s="203">
        <v>10368</v>
      </c>
      <c r="C327" s="196">
        <v>21</v>
      </c>
      <c r="D327" s="196">
        <v>8</v>
      </c>
      <c r="E327" s="196">
        <v>5</v>
      </c>
      <c r="F327" s="204">
        <v>0.10000000149011612</v>
      </c>
    </row>
    <row r="328" spans="2:6">
      <c r="B328" s="205">
        <v>10368</v>
      </c>
      <c r="C328" s="198">
        <v>28</v>
      </c>
      <c r="D328" s="198">
        <v>36.4</v>
      </c>
      <c r="E328" s="198">
        <v>13</v>
      </c>
      <c r="F328" s="206">
        <v>0.10000000149011612</v>
      </c>
    </row>
    <row r="329" spans="2:6">
      <c r="B329" s="203">
        <v>10368</v>
      </c>
      <c r="C329" s="196">
        <v>57</v>
      </c>
      <c r="D329" s="196">
        <v>15.6</v>
      </c>
      <c r="E329" s="196">
        <v>25</v>
      </c>
      <c r="F329" s="204">
        <v>0</v>
      </c>
    </row>
    <row r="330" spans="2:6">
      <c r="B330" s="205">
        <v>10368</v>
      </c>
      <c r="C330" s="198">
        <v>64</v>
      </c>
      <c r="D330" s="198">
        <v>26.6</v>
      </c>
      <c r="E330" s="198">
        <v>35</v>
      </c>
      <c r="F330" s="206">
        <v>0.10000000149011612</v>
      </c>
    </row>
    <row r="331" spans="2:6">
      <c r="B331" s="203">
        <v>10369</v>
      </c>
      <c r="C331" s="196">
        <v>29</v>
      </c>
      <c r="D331" s="196">
        <v>99</v>
      </c>
      <c r="E331" s="196">
        <v>20</v>
      </c>
      <c r="F331" s="204">
        <v>0</v>
      </c>
    </row>
    <row r="332" spans="2:6">
      <c r="B332" s="205">
        <v>10369</v>
      </c>
      <c r="C332" s="198">
        <v>56</v>
      </c>
      <c r="D332" s="198">
        <v>30.4</v>
      </c>
      <c r="E332" s="198">
        <v>18</v>
      </c>
      <c r="F332" s="206">
        <v>0.25</v>
      </c>
    </row>
    <row r="333" spans="2:6">
      <c r="B333" s="203">
        <v>10370</v>
      </c>
      <c r="C333" s="196">
        <v>1</v>
      </c>
      <c r="D333" s="196">
        <v>14.4</v>
      </c>
      <c r="E333" s="196">
        <v>15</v>
      </c>
      <c r="F333" s="204">
        <v>0.15000000596046448</v>
      </c>
    </row>
    <row r="334" spans="2:6">
      <c r="B334" s="205">
        <v>10370</v>
      </c>
      <c r="C334" s="198">
        <v>64</v>
      </c>
      <c r="D334" s="198">
        <v>26.6</v>
      </c>
      <c r="E334" s="198">
        <v>30</v>
      </c>
      <c r="F334" s="206">
        <v>0</v>
      </c>
    </row>
    <row r="335" spans="2:6">
      <c r="B335" s="203">
        <v>10370</v>
      </c>
      <c r="C335" s="196">
        <v>74</v>
      </c>
      <c r="D335" s="196">
        <v>8</v>
      </c>
      <c r="E335" s="196">
        <v>20</v>
      </c>
      <c r="F335" s="204">
        <v>0.15000000596046448</v>
      </c>
    </row>
    <row r="336" spans="2:6">
      <c r="B336" s="205">
        <v>10371</v>
      </c>
      <c r="C336" s="198">
        <v>36</v>
      </c>
      <c r="D336" s="198">
        <v>15.2</v>
      </c>
      <c r="E336" s="198">
        <v>6</v>
      </c>
      <c r="F336" s="206">
        <v>0.20000000298023224</v>
      </c>
    </row>
    <row r="337" spans="2:6">
      <c r="B337" s="203">
        <v>10372</v>
      </c>
      <c r="C337" s="196">
        <v>20</v>
      </c>
      <c r="D337" s="196">
        <v>64.8</v>
      </c>
      <c r="E337" s="196">
        <v>12</v>
      </c>
      <c r="F337" s="204">
        <v>0.25</v>
      </c>
    </row>
    <row r="338" spans="2:6">
      <c r="B338" s="205">
        <v>10372</v>
      </c>
      <c r="C338" s="198">
        <v>38</v>
      </c>
      <c r="D338" s="198">
        <v>210.8</v>
      </c>
      <c r="E338" s="198">
        <v>40</v>
      </c>
      <c r="F338" s="206">
        <v>0.25</v>
      </c>
    </row>
    <row r="339" spans="2:6">
      <c r="B339" s="203">
        <v>10372</v>
      </c>
      <c r="C339" s="196">
        <v>60</v>
      </c>
      <c r="D339" s="196">
        <v>27.2</v>
      </c>
      <c r="E339" s="196">
        <v>70</v>
      </c>
      <c r="F339" s="204">
        <v>0.25</v>
      </c>
    </row>
    <row r="340" spans="2:6">
      <c r="B340" s="205">
        <v>10372</v>
      </c>
      <c r="C340" s="198">
        <v>72</v>
      </c>
      <c r="D340" s="198">
        <v>27.8</v>
      </c>
      <c r="E340" s="198">
        <v>42</v>
      </c>
      <c r="F340" s="206">
        <v>0.25</v>
      </c>
    </row>
    <row r="341" spans="2:6">
      <c r="B341" s="203">
        <v>10373</v>
      </c>
      <c r="C341" s="196">
        <v>58</v>
      </c>
      <c r="D341" s="196">
        <v>10.6</v>
      </c>
      <c r="E341" s="196">
        <v>80</v>
      </c>
      <c r="F341" s="204">
        <v>0.20000000298023224</v>
      </c>
    </row>
    <row r="342" spans="2:6">
      <c r="B342" s="205">
        <v>10373</v>
      </c>
      <c r="C342" s="198">
        <v>71</v>
      </c>
      <c r="D342" s="198">
        <v>17.2</v>
      </c>
      <c r="E342" s="198">
        <v>50</v>
      </c>
      <c r="F342" s="206">
        <v>0.20000000298023224</v>
      </c>
    </row>
    <row r="343" spans="2:6">
      <c r="B343" s="203">
        <v>10374</v>
      </c>
      <c r="C343" s="196">
        <v>31</v>
      </c>
      <c r="D343" s="196">
        <v>10</v>
      </c>
      <c r="E343" s="196">
        <v>30</v>
      </c>
      <c r="F343" s="204">
        <v>0</v>
      </c>
    </row>
    <row r="344" spans="2:6">
      <c r="B344" s="205">
        <v>10374</v>
      </c>
      <c r="C344" s="198">
        <v>58</v>
      </c>
      <c r="D344" s="198">
        <v>10.6</v>
      </c>
      <c r="E344" s="198">
        <v>15</v>
      </c>
      <c r="F344" s="206">
        <v>0</v>
      </c>
    </row>
    <row r="345" spans="2:6">
      <c r="B345" s="203">
        <v>10375</v>
      </c>
      <c r="C345" s="196">
        <v>14</v>
      </c>
      <c r="D345" s="196">
        <v>18.600000000000001</v>
      </c>
      <c r="E345" s="196">
        <v>15</v>
      </c>
      <c r="F345" s="204">
        <v>0</v>
      </c>
    </row>
    <row r="346" spans="2:6">
      <c r="B346" s="205">
        <v>10375</v>
      </c>
      <c r="C346" s="198">
        <v>54</v>
      </c>
      <c r="D346" s="198">
        <v>5.9</v>
      </c>
      <c r="E346" s="198">
        <v>10</v>
      </c>
      <c r="F346" s="206">
        <v>0</v>
      </c>
    </row>
    <row r="347" spans="2:6">
      <c r="B347" s="203">
        <v>10376</v>
      </c>
      <c r="C347" s="196">
        <v>31</v>
      </c>
      <c r="D347" s="196">
        <v>10</v>
      </c>
      <c r="E347" s="196">
        <v>42</v>
      </c>
      <c r="F347" s="204">
        <v>5.000000074505806E-2</v>
      </c>
    </row>
    <row r="348" spans="2:6">
      <c r="B348" s="205">
        <v>10377</v>
      </c>
      <c r="C348" s="198">
        <v>28</v>
      </c>
      <c r="D348" s="198">
        <v>36.4</v>
      </c>
      <c r="E348" s="198">
        <v>20</v>
      </c>
      <c r="F348" s="206">
        <v>0.15000000596046448</v>
      </c>
    </row>
    <row r="349" spans="2:6">
      <c r="B349" s="203">
        <v>10377</v>
      </c>
      <c r="C349" s="196">
        <v>39</v>
      </c>
      <c r="D349" s="196">
        <v>14.4</v>
      </c>
      <c r="E349" s="196">
        <v>20</v>
      </c>
      <c r="F349" s="204">
        <v>0.15000000596046448</v>
      </c>
    </row>
    <row r="350" spans="2:6">
      <c r="B350" s="205">
        <v>10378</v>
      </c>
      <c r="C350" s="198">
        <v>71</v>
      </c>
      <c r="D350" s="198">
        <v>17.2</v>
      </c>
      <c r="E350" s="198">
        <v>6</v>
      </c>
      <c r="F350" s="206">
        <v>0</v>
      </c>
    </row>
    <row r="351" spans="2:6">
      <c r="B351" s="203">
        <v>10379</v>
      </c>
      <c r="C351" s="196">
        <v>41</v>
      </c>
      <c r="D351" s="196">
        <v>7.7</v>
      </c>
      <c r="E351" s="196">
        <v>8</v>
      </c>
      <c r="F351" s="204">
        <v>0.10000000149011612</v>
      </c>
    </row>
    <row r="352" spans="2:6">
      <c r="B352" s="205">
        <v>10379</v>
      </c>
      <c r="C352" s="198">
        <v>63</v>
      </c>
      <c r="D352" s="198">
        <v>35.1</v>
      </c>
      <c r="E352" s="198">
        <v>16</v>
      </c>
      <c r="F352" s="206">
        <v>0.10000000149011612</v>
      </c>
    </row>
    <row r="353" spans="2:6">
      <c r="B353" s="203">
        <v>10379</v>
      </c>
      <c r="C353" s="196">
        <v>65</v>
      </c>
      <c r="D353" s="196">
        <v>16.8</v>
      </c>
      <c r="E353" s="196">
        <v>20</v>
      </c>
      <c r="F353" s="204">
        <v>0.10000000149011612</v>
      </c>
    </row>
    <row r="354" spans="2:6">
      <c r="B354" s="205">
        <v>10380</v>
      </c>
      <c r="C354" s="198">
        <v>30</v>
      </c>
      <c r="D354" s="198">
        <v>20.7</v>
      </c>
      <c r="E354" s="198">
        <v>18</v>
      </c>
      <c r="F354" s="206">
        <v>0.10000000149011612</v>
      </c>
    </row>
    <row r="355" spans="2:6">
      <c r="B355" s="203">
        <v>10380</v>
      </c>
      <c r="C355" s="196">
        <v>53</v>
      </c>
      <c r="D355" s="196">
        <v>26.2</v>
      </c>
      <c r="E355" s="196">
        <v>20</v>
      </c>
      <c r="F355" s="204">
        <v>0.10000000149011612</v>
      </c>
    </row>
    <row r="356" spans="2:6">
      <c r="B356" s="205">
        <v>10380</v>
      </c>
      <c r="C356" s="198">
        <v>60</v>
      </c>
      <c r="D356" s="198">
        <v>27.2</v>
      </c>
      <c r="E356" s="198">
        <v>6</v>
      </c>
      <c r="F356" s="206">
        <v>0.10000000149011612</v>
      </c>
    </row>
    <row r="357" spans="2:6">
      <c r="B357" s="203">
        <v>10380</v>
      </c>
      <c r="C357" s="196">
        <v>70</v>
      </c>
      <c r="D357" s="196">
        <v>12</v>
      </c>
      <c r="E357" s="196">
        <v>30</v>
      </c>
      <c r="F357" s="204">
        <v>0</v>
      </c>
    </row>
    <row r="358" spans="2:6">
      <c r="B358" s="205">
        <v>10381</v>
      </c>
      <c r="C358" s="198">
        <v>74</v>
      </c>
      <c r="D358" s="198">
        <v>8</v>
      </c>
      <c r="E358" s="198">
        <v>14</v>
      </c>
      <c r="F358" s="206">
        <v>0</v>
      </c>
    </row>
    <row r="359" spans="2:6">
      <c r="B359" s="203">
        <v>10382</v>
      </c>
      <c r="C359" s="196">
        <v>5</v>
      </c>
      <c r="D359" s="196">
        <v>17</v>
      </c>
      <c r="E359" s="196">
        <v>32</v>
      </c>
      <c r="F359" s="204">
        <v>0</v>
      </c>
    </row>
    <row r="360" spans="2:6">
      <c r="B360" s="205">
        <v>10382</v>
      </c>
      <c r="C360" s="198">
        <v>18</v>
      </c>
      <c r="D360" s="198">
        <v>50</v>
      </c>
      <c r="E360" s="198">
        <v>9</v>
      </c>
      <c r="F360" s="206">
        <v>0</v>
      </c>
    </row>
    <row r="361" spans="2:6">
      <c r="B361" s="203">
        <v>10382</v>
      </c>
      <c r="C361" s="196">
        <v>29</v>
      </c>
      <c r="D361" s="196">
        <v>99</v>
      </c>
      <c r="E361" s="196">
        <v>14</v>
      </c>
      <c r="F361" s="204">
        <v>0</v>
      </c>
    </row>
    <row r="362" spans="2:6">
      <c r="B362" s="205">
        <v>10382</v>
      </c>
      <c r="C362" s="198">
        <v>33</v>
      </c>
      <c r="D362" s="198">
        <v>2</v>
      </c>
      <c r="E362" s="198">
        <v>60</v>
      </c>
      <c r="F362" s="206">
        <v>0</v>
      </c>
    </row>
    <row r="363" spans="2:6">
      <c r="B363" s="203">
        <v>10382</v>
      </c>
      <c r="C363" s="196">
        <v>74</v>
      </c>
      <c r="D363" s="196">
        <v>8</v>
      </c>
      <c r="E363" s="196">
        <v>50</v>
      </c>
      <c r="F363" s="204">
        <v>0</v>
      </c>
    </row>
    <row r="364" spans="2:6">
      <c r="B364" s="205">
        <v>10383</v>
      </c>
      <c r="C364" s="198">
        <v>13</v>
      </c>
      <c r="D364" s="198">
        <v>4.8</v>
      </c>
      <c r="E364" s="198">
        <v>20</v>
      </c>
      <c r="F364" s="206">
        <v>0</v>
      </c>
    </row>
    <row r="365" spans="2:6">
      <c r="B365" s="203">
        <v>10383</v>
      </c>
      <c r="C365" s="196">
        <v>50</v>
      </c>
      <c r="D365" s="196">
        <v>13</v>
      </c>
      <c r="E365" s="196">
        <v>15</v>
      </c>
      <c r="F365" s="204">
        <v>0</v>
      </c>
    </row>
    <row r="366" spans="2:6">
      <c r="B366" s="205">
        <v>10383</v>
      </c>
      <c r="C366" s="198">
        <v>56</v>
      </c>
      <c r="D366" s="198">
        <v>30.4</v>
      </c>
      <c r="E366" s="198">
        <v>20</v>
      </c>
      <c r="F366" s="206">
        <v>0</v>
      </c>
    </row>
    <row r="367" spans="2:6">
      <c r="B367" s="203">
        <v>10384</v>
      </c>
      <c r="C367" s="196">
        <v>20</v>
      </c>
      <c r="D367" s="196">
        <v>64.8</v>
      </c>
      <c r="E367" s="196">
        <v>28</v>
      </c>
      <c r="F367" s="204">
        <v>0</v>
      </c>
    </row>
    <row r="368" spans="2:6">
      <c r="B368" s="205">
        <v>10384</v>
      </c>
      <c r="C368" s="198">
        <v>60</v>
      </c>
      <c r="D368" s="198">
        <v>27.2</v>
      </c>
      <c r="E368" s="198">
        <v>15</v>
      </c>
      <c r="F368" s="206">
        <v>0</v>
      </c>
    </row>
    <row r="369" spans="2:6">
      <c r="B369" s="203">
        <v>10385</v>
      </c>
      <c r="C369" s="196">
        <v>7</v>
      </c>
      <c r="D369" s="196">
        <v>24</v>
      </c>
      <c r="E369" s="196">
        <v>10</v>
      </c>
      <c r="F369" s="204">
        <v>0.20000000298023224</v>
      </c>
    </row>
    <row r="370" spans="2:6">
      <c r="B370" s="205">
        <v>10385</v>
      </c>
      <c r="C370" s="198">
        <v>60</v>
      </c>
      <c r="D370" s="198">
        <v>27.2</v>
      </c>
      <c r="E370" s="198">
        <v>20</v>
      </c>
      <c r="F370" s="206">
        <v>0.20000000298023224</v>
      </c>
    </row>
    <row r="371" spans="2:6">
      <c r="B371" s="203">
        <v>10385</v>
      </c>
      <c r="C371" s="196">
        <v>68</v>
      </c>
      <c r="D371" s="196">
        <v>10</v>
      </c>
      <c r="E371" s="196">
        <v>8</v>
      </c>
      <c r="F371" s="204">
        <v>0.20000000298023224</v>
      </c>
    </row>
    <row r="372" spans="2:6">
      <c r="B372" s="205">
        <v>10386</v>
      </c>
      <c r="C372" s="198">
        <v>24</v>
      </c>
      <c r="D372" s="198">
        <v>3.6</v>
      </c>
      <c r="E372" s="198">
        <v>15</v>
      </c>
      <c r="F372" s="206">
        <v>0</v>
      </c>
    </row>
    <row r="373" spans="2:6">
      <c r="B373" s="203">
        <v>10386</v>
      </c>
      <c r="C373" s="196">
        <v>34</v>
      </c>
      <c r="D373" s="196">
        <v>11.2</v>
      </c>
      <c r="E373" s="196">
        <v>10</v>
      </c>
      <c r="F373" s="204">
        <v>0</v>
      </c>
    </row>
    <row r="374" spans="2:6">
      <c r="B374" s="205">
        <v>10387</v>
      </c>
      <c r="C374" s="198">
        <v>24</v>
      </c>
      <c r="D374" s="198">
        <v>3.6</v>
      </c>
      <c r="E374" s="198">
        <v>15</v>
      </c>
      <c r="F374" s="206">
        <v>0</v>
      </c>
    </row>
    <row r="375" spans="2:6">
      <c r="B375" s="203">
        <v>10387</v>
      </c>
      <c r="C375" s="196">
        <v>28</v>
      </c>
      <c r="D375" s="196">
        <v>36.4</v>
      </c>
      <c r="E375" s="196">
        <v>6</v>
      </c>
      <c r="F375" s="204">
        <v>0</v>
      </c>
    </row>
    <row r="376" spans="2:6">
      <c r="B376" s="205">
        <v>10387</v>
      </c>
      <c r="C376" s="198">
        <v>59</v>
      </c>
      <c r="D376" s="198">
        <v>44</v>
      </c>
      <c r="E376" s="198">
        <v>12</v>
      </c>
      <c r="F376" s="206">
        <v>0</v>
      </c>
    </row>
    <row r="377" spans="2:6">
      <c r="B377" s="203">
        <v>10387</v>
      </c>
      <c r="C377" s="196">
        <v>71</v>
      </c>
      <c r="D377" s="196">
        <v>17.2</v>
      </c>
      <c r="E377" s="196">
        <v>15</v>
      </c>
      <c r="F377" s="204">
        <v>0</v>
      </c>
    </row>
    <row r="378" spans="2:6">
      <c r="B378" s="205">
        <v>10388</v>
      </c>
      <c r="C378" s="198">
        <v>45</v>
      </c>
      <c r="D378" s="198">
        <v>7.6</v>
      </c>
      <c r="E378" s="198">
        <v>15</v>
      </c>
      <c r="F378" s="206">
        <v>0.20000000298023224</v>
      </c>
    </row>
    <row r="379" spans="2:6">
      <c r="B379" s="203">
        <v>10388</v>
      </c>
      <c r="C379" s="196">
        <v>52</v>
      </c>
      <c r="D379" s="196">
        <v>5.6</v>
      </c>
      <c r="E379" s="196">
        <v>20</v>
      </c>
      <c r="F379" s="204">
        <v>0.20000000298023224</v>
      </c>
    </row>
    <row r="380" spans="2:6">
      <c r="B380" s="205">
        <v>10388</v>
      </c>
      <c r="C380" s="198">
        <v>53</v>
      </c>
      <c r="D380" s="198">
        <v>26.2</v>
      </c>
      <c r="E380" s="198">
        <v>40</v>
      </c>
      <c r="F380" s="206">
        <v>0</v>
      </c>
    </row>
    <row r="381" spans="2:6">
      <c r="B381" s="203">
        <v>10389</v>
      </c>
      <c r="C381" s="196">
        <v>10</v>
      </c>
      <c r="D381" s="196">
        <v>24.8</v>
      </c>
      <c r="E381" s="196">
        <v>16</v>
      </c>
      <c r="F381" s="204">
        <v>0</v>
      </c>
    </row>
    <row r="382" spans="2:6">
      <c r="B382" s="205">
        <v>10389</v>
      </c>
      <c r="C382" s="198">
        <v>55</v>
      </c>
      <c r="D382" s="198">
        <v>19.2</v>
      </c>
      <c r="E382" s="198">
        <v>15</v>
      </c>
      <c r="F382" s="206">
        <v>0</v>
      </c>
    </row>
    <row r="383" spans="2:6">
      <c r="B383" s="203">
        <v>10389</v>
      </c>
      <c r="C383" s="196">
        <v>62</v>
      </c>
      <c r="D383" s="196">
        <v>39.4</v>
      </c>
      <c r="E383" s="196">
        <v>20</v>
      </c>
      <c r="F383" s="204">
        <v>0</v>
      </c>
    </row>
    <row r="384" spans="2:6">
      <c r="B384" s="205">
        <v>10389</v>
      </c>
      <c r="C384" s="198">
        <v>70</v>
      </c>
      <c r="D384" s="198">
        <v>12</v>
      </c>
      <c r="E384" s="198">
        <v>30</v>
      </c>
      <c r="F384" s="206">
        <v>0</v>
      </c>
    </row>
    <row r="385" spans="2:6">
      <c r="B385" s="203">
        <v>10390</v>
      </c>
      <c r="C385" s="196">
        <v>31</v>
      </c>
      <c r="D385" s="196">
        <v>10</v>
      </c>
      <c r="E385" s="196">
        <v>60</v>
      </c>
      <c r="F385" s="204">
        <v>0.10000000149011612</v>
      </c>
    </row>
    <row r="386" spans="2:6">
      <c r="B386" s="205">
        <v>10390</v>
      </c>
      <c r="C386" s="198">
        <v>35</v>
      </c>
      <c r="D386" s="198">
        <v>14.4</v>
      </c>
      <c r="E386" s="198">
        <v>40</v>
      </c>
      <c r="F386" s="206">
        <v>0.10000000149011612</v>
      </c>
    </row>
    <row r="387" spans="2:6">
      <c r="B387" s="203">
        <v>10390</v>
      </c>
      <c r="C387" s="196">
        <v>46</v>
      </c>
      <c r="D387" s="196">
        <v>9.6</v>
      </c>
      <c r="E387" s="196">
        <v>45</v>
      </c>
      <c r="F387" s="204">
        <v>0</v>
      </c>
    </row>
    <row r="388" spans="2:6">
      <c r="B388" s="205">
        <v>10390</v>
      </c>
      <c r="C388" s="198">
        <v>72</v>
      </c>
      <c r="D388" s="198">
        <v>27.8</v>
      </c>
      <c r="E388" s="198">
        <v>24</v>
      </c>
      <c r="F388" s="206">
        <v>0.10000000149011612</v>
      </c>
    </row>
    <row r="389" spans="2:6">
      <c r="B389" s="203">
        <v>10391</v>
      </c>
      <c r="C389" s="196">
        <v>13</v>
      </c>
      <c r="D389" s="196">
        <v>4.8</v>
      </c>
      <c r="E389" s="196">
        <v>18</v>
      </c>
      <c r="F389" s="204">
        <v>0</v>
      </c>
    </row>
    <row r="390" spans="2:6">
      <c r="B390" s="205">
        <v>10392</v>
      </c>
      <c r="C390" s="198">
        <v>69</v>
      </c>
      <c r="D390" s="198">
        <v>28.8</v>
      </c>
      <c r="E390" s="198">
        <v>50</v>
      </c>
      <c r="F390" s="206">
        <v>0</v>
      </c>
    </row>
    <row r="391" spans="2:6">
      <c r="B391" s="203">
        <v>10393</v>
      </c>
      <c r="C391" s="196">
        <v>2</v>
      </c>
      <c r="D391" s="196">
        <v>15.2</v>
      </c>
      <c r="E391" s="196">
        <v>25</v>
      </c>
      <c r="F391" s="204">
        <v>0.25</v>
      </c>
    </row>
    <row r="392" spans="2:6">
      <c r="B392" s="205">
        <v>10393</v>
      </c>
      <c r="C392" s="198">
        <v>14</v>
      </c>
      <c r="D392" s="198">
        <v>18.600000000000001</v>
      </c>
      <c r="E392" s="198">
        <v>42</v>
      </c>
      <c r="F392" s="206">
        <v>0.25</v>
      </c>
    </row>
    <row r="393" spans="2:6">
      <c r="B393" s="203">
        <v>10393</v>
      </c>
      <c r="C393" s="196">
        <v>25</v>
      </c>
      <c r="D393" s="196">
        <v>11.2</v>
      </c>
      <c r="E393" s="196">
        <v>7</v>
      </c>
      <c r="F393" s="204">
        <v>0.25</v>
      </c>
    </row>
    <row r="394" spans="2:6">
      <c r="B394" s="205">
        <v>10393</v>
      </c>
      <c r="C394" s="198">
        <v>26</v>
      </c>
      <c r="D394" s="198">
        <v>24.9</v>
      </c>
      <c r="E394" s="198">
        <v>70</v>
      </c>
      <c r="F394" s="206">
        <v>0.25</v>
      </c>
    </row>
    <row r="395" spans="2:6">
      <c r="B395" s="203">
        <v>10393</v>
      </c>
      <c r="C395" s="196">
        <v>31</v>
      </c>
      <c r="D395" s="196">
        <v>10</v>
      </c>
      <c r="E395" s="196">
        <v>32</v>
      </c>
      <c r="F395" s="204">
        <v>0</v>
      </c>
    </row>
    <row r="396" spans="2:6">
      <c r="B396" s="205">
        <v>10394</v>
      </c>
      <c r="C396" s="198">
        <v>13</v>
      </c>
      <c r="D396" s="198">
        <v>4.8</v>
      </c>
      <c r="E396" s="198">
        <v>10</v>
      </c>
      <c r="F396" s="206">
        <v>0</v>
      </c>
    </row>
    <row r="397" spans="2:6">
      <c r="B397" s="203">
        <v>10394</v>
      </c>
      <c r="C397" s="196">
        <v>62</v>
      </c>
      <c r="D397" s="196">
        <v>39.4</v>
      </c>
      <c r="E397" s="196">
        <v>10</v>
      </c>
      <c r="F397" s="204">
        <v>0</v>
      </c>
    </row>
    <row r="398" spans="2:6">
      <c r="B398" s="205">
        <v>10395</v>
      </c>
      <c r="C398" s="198">
        <v>46</v>
      </c>
      <c r="D398" s="198">
        <v>9.6</v>
      </c>
      <c r="E398" s="198">
        <v>28</v>
      </c>
      <c r="F398" s="206">
        <v>0.10000000149011612</v>
      </c>
    </row>
    <row r="399" spans="2:6">
      <c r="B399" s="203">
        <v>10395</v>
      </c>
      <c r="C399" s="196">
        <v>53</v>
      </c>
      <c r="D399" s="196">
        <v>26.2</v>
      </c>
      <c r="E399" s="196">
        <v>70</v>
      </c>
      <c r="F399" s="204">
        <v>0.10000000149011612</v>
      </c>
    </row>
    <row r="400" spans="2:6">
      <c r="B400" s="205">
        <v>10395</v>
      </c>
      <c r="C400" s="198">
        <v>69</v>
      </c>
      <c r="D400" s="198">
        <v>28.8</v>
      </c>
      <c r="E400" s="198">
        <v>8</v>
      </c>
      <c r="F400" s="206">
        <v>0</v>
      </c>
    </row>
    <row r="401" spans="2:6">
      <c r="B401" s="203">
        <v>10396</v>
      </c>
      <c r="C401" s="196">
        <v>23</v>
      </c>
      <c r="D401" s="196">
        <v>7.2</v>
      </c>
      <c r="E401" s="196">
        <v>40</v>
      </c>
      <c r="F401" s="204">
        <v>0</v>
      </c>
    </row>
    <row r="402" spans="2:6">
      <c r="B402" s="205">
        <v>10396</v>
      </c>
      <c r="C402" s="198">
        <v>71</v>
      </c>
      <c r="D402" s="198">
        <v>17.2</v>
      </c>
      <c r="E402" s="198">
        <v>60</v>
      </c>
      <c r="F402" s="206">
        <v>0</v>
      </c>
    </row>
    <row r="403" spans="2:6">
      <c r="B403" s="203">
        <v>10396</v>
      </c>
      <c r="C403" s="196">
        <v>72</v>
      </c>
      <c r="D403" s="196">
        <v>27.8</v>
      </c>
      <c r="E403" s="196">
        <v>21</v>
      </c>
      <c r="F403" s="204">
        <v>0</v>
      </c>
    </row>
    <row r="404" spans="2:6">
      <c r="B404" s="205">
        <v>10397</v>
      </c>
      <c r="C404" s="198">
        <v>21</v>
      </c>
      <c r="D404" s="198">
        <v>8</v>
      </c>
      <c r="E404" s="198">
        <v>10</v>
      </c>
      <c r="F404" s="206">
        <v>0.15000000596046448</v>
      </c>
    </row>
    <row r="405" spans="2:6">
      <c r="B405" s="203">
        <v>10397</v>
      </c>
      <c r="C405" s="196">
        <v>51</v>
      </c>
      <c r="D405" s="196">
        <v>42.4</v>
      </c>
      <c r="E405" s="196">
        <v>18</v>
      </c>
      <c r="F405" s="204">
        <v>0.15000000596046448</v>
      </c>
    </row>
    <row r="406" spans="2:6">
      <c r="B406" s="205">
        <v>10398</v>
      </c>
      <c r="C406" s="198">
        <v>35</v>
      </c>
      <c r="D406" s="198">
        <v>14.4</v>
      </c>
      <c r="E406" s="198">
        <v>30</v>
      </c>
      <c r="F406" s="206">
        <v>0</v>
      </c>
    </row>
    <row r="407" spans="2:6">
      <c r="B407" s="203">
        <v>10398</v>
      </c>
      <c r="C407" s="196">
        <v>55</v>
      </c>
      <c r="D407" s="196">
        <v>19.2</v>
      </c>
      <c r="E407" s="196">
        <v>120</v>
      </c>
      <c r="F407" s="204">
        <v>0.10000000149011612</v>
      </c>
    </row>
    <row r="408" spans="2:6">
      <c r="B408" s="205">
        <v>10399</v>
      </c>
      <c r="C408" s="198">
        <v>68</v>
      </c>
      <c r="D408" s="198">
        <v>10</v>
      </c>
      <c r="E408" s="198">
        <v>60</v>
      </c>
      <c r="F408" s="206">
        <v>0</v>
      </c>
    </row>
    <row r="409" spans="2:6">
      <c r="B409" s="203">
        <v>10399</v>
      </c>
      <c r="C409" s="196">
        <v>71</v>
      </c>
      <c r="D409" s="196">
        <v>17.2</v>
      </c>
      <c r="E409" s="196">
        <v>30</v>
      </c>
      <c r="F409" s="204">
        <v>0</v>
      </c>
    </row>
    <row r="410" spans="2:6">
      <c r="B410" s="205">
        <v>10399</v>
      </c>
      <c r="C410" s="198">
        <v>76</v>
      </c>
      <c r="D410" s="198">
        <v>14.4</v>
      </c>
      <c r="E410" s="198">
        <v>35</v>
      </c>
      <c r="F410" s="206">
        <v>0</v>
      </c>
    </row>
    <row r="411" spans="2:6">
      <c r="B411" s="203">
        <v>10399</v>
      </c>
      <c r="C411" s="196">
        <v>77</v>
      </c>
      <c r="D411" s="196">
        <v>10.4</v>
      </c>
      <c r="E411" s="196">
        <v>14</v>
      </c>
      <c r="F411" s="204">
        <v>0</v>
      </c>
    </row>
    <row r="412" spans="2:6">
      <c r="B412" s="205">
        <v>10400</v>
      </c>
      <c r="C412" s="198">
        <v>29</v>
      </c>
      <c r="D412" s="198">
        <v>99</v>
      </c>
      <c r="E412" s="198">
        <v>21</v>
      </c>
      <c r="F412" s="206">
        <v>0</v>
      </c>
    </row>
    <row r="413" spans="2:6">
      <c r="B413" s="203">
        <v>10400</v>
      </c>
      <c r="C413" s="196">
        <v>35</v>
      </c>
      <c r="D413" s="196">
        <v>14.4</v>
      </c>
      <c r="E413" s="196">
        <v>35</v>
      </c>
      <c r="F413" s="204">
        <v>0</v>
      </c>
    </row>
    <row r="414" spans="2:6">
      <c r="B414" s="205">
        <v>10400</v>
      </c>
      <c r="C414" s="198">
        <v>49</v>
      </c>
      <c r="D414" s="198">
        <v>16</v>
      </c>
      <c r="E414" s="198">
        <v>30</v>
      </c>
      <c r="F414" s="206">
        <v>0</v>
      </c>
    </row>
    <row r="415" spans="2:6">
      <c r="B415" s="203">
        <v>10401</v>
      </c>
      <c r="C415" s="196">
        <v>30</v>
      </c>
      <c r="D415" s="196">
        <v>20.7</v>
      </c>
      <c r="E415" s="196">
        <v>18</v>
      </c>
      <c r="F415" s="204">
        <v>0</v>
      </c>
    </row>
    <row r="416" spans="2:6">
      <c r="B416" s="205">
        <v>10401</v>
      </c>
      <c r="C416" s="198">
        <v>56</v>
      </c>
      <c r="D416" s="198">
        <v>30.4</v>
      </c>
      <c r="E416" s="198">
        <v>70</v>
      </c>
      <c r="F416" s="206">
        <v>0</v>
      </c>
    </row>
    <row r="417" spans="2:6">
      <c r="B417" s="203">
        <v>10401</v>
      </c>
      <c r="C417" s="196">
        <v>65</v>
      </c>
      <c r="D417" s="196">
        <v>16.8</v>
      </c>
      <c r="E417" s="196">
        <v>20</v>
      </c>
      <c r="F417" s="204">
        <v>0</v>
      </c>
    </row>
    <row r="418" spans="2:6">
      <c r="B418" s="205">
        <v>10401</v>
      </c>
      <c r="C418" s="198">
        <v>71</v>
      </c>
      <c r="D418" s="198">
        <v>17.2</v>
      </c>
      <c r="E418" s="198">
        <v>60</v>
      </c>
      <c r="F418" s="206">
        <v>0</v>
      </c>
    </row>
    <row r="419" spans="2:6">
      <c r="B419" s="203">
        <v>10402</v>
      </c>
      <c r="C419" s="196">
        <v>23</v>
      </c>
      <c r="D419" s="196">
        <v>7.2</v>
      </c>
      <c r="E419" s="196">
        <v>60</v>
      </c>
      <c r="F419" s="204">
        <v>0</v>
      </c>
    </row>
    <row r="420" spans="2:6">
      <c r="B420" s="205">
        <v>10402</v>
      </c>
      <c r="C420" s="198">
        <v>63</v>
      </c>
      <c r="D420" s="198">
        <v>35.1</v>
      </c>
      <c r="E420" s="198">
        <v>65</v>
      </c>
      <c r="F420" s="206">
        <v>0</v>
      </c>
    </row>
    <row r="421" spans="2:6">
      <c r="B421" s="203">
        <v>10403</v>
      </c>
      <c r="C421" s="196">
        <v>16</v>
      </c>
      <c r="D421" s="196">
        <v>13.9</v>
      </c>
      <c r="E421" s="196">
        <v>21</v>
      </c>
      <c r="F421" s="204">
        <v>0.15000000596046448</v>
      </c>
    </row>
    <row r="422" spans="2:6">
      <c r="B422" s="205">
        <v>10403</v>
      </c>
      <c r="C422" s="198">
        <v>48</v>
      </c>
      <c r="D422" s="198">
        <v>10.199999999999999</v>
      </c>
      <c r="E422" s="198">
        <v>70</v>
      </c>
      <c r="F422" s="206">
        <v>0.15000000596046448</v>
      </c>
    </row>
    <row r="423" spans="2:6">
      <c r="B423" s="203">
        <v>10404</v>
      </c>
      <c r="C423" s="196">
        <v>26</v>
      </c>
      <c r="D423" s="196">
        <v>24.9</v>
      </c>
      <c r="E423" s="196">
        <v>30</v>
      </c>
      <c r="F423" s="204">
        <v>5.000000074505806E-2</v>
      </c>
    </row>
    <row r="424" spans="2:6">
      <c r="B424" s="205">
        <v>10404</v>
      </c>
      <c r="C424" s="198">
        <v>42</v>
      </c>
      <c r="D424" s="198">
        <v>11.2</v>
      </c>
      <c r="E424" s="198">
        <v>40</v>
      </c>
      <c r="F424" s="206">
        <v>5.000000074505806E-2</v>
      </c>
    </row>
    <row r="425" spans="2:6">
      <c r="B425" s="203">
        <v>10404</v>
      </c>
      <c r="C425" s="196">
        <v>49</v>
      </c>
      <c r="D425" s="196">
        <v>16</v>
      </c>
      <c r="E425" s="196">
        <v>30</v>
      </c>
      <c r="F425" s="204">
        <v>5.000000074505806E-2</v>
      </c>
    </row>
    <row r="426" spans="2:6">
      <c r="B426" s="205">
        <v>10405</v>
      </c>
      <c r="C426" s="198">
        <v>3</v>
      </c>
      <c r="D426" s="198">
        <v>8</v>
      </c>
      <c r="E426" s="198">
        <v>50</v>
      </c>
      <c r="F426" s="206">
        <v>0</v>
      </c>
    </row>
    <row r="427" spans="2:6">
      <c r="B427" s="203">
        <v>10406</v>
      </c>
      <c r="C427" s="196">
        <v>1</v>
      </c>
      <c r="D427" s="196">
        <v>14.4</v>
      </c>
      <c r="E427" s="196">
        <v>10</v>
      </c>
      <c r="F427" s="204">
        <v>0</v>
      </c>
    </row>
    <row r="428" spans="2:6">
      <c r="B428" s="205">
        <v>10406</v>
      </c>
      <c r="C428" s="198">
        <v>21</v>
      </c>
      <c r="D428" s="198">
        <v>8</v>
      </c>
      <c r="E428" s="198">
        <v>30</v>
      </c>
      <c r="F428" s="206">
        <v>0.10000000149011612</v>
      </c>
    </row>
    <row r="429" spans="2:6">
      <c r="B429" s="203">
        <v>10406</v>
      </c>
      <c r="C429" s="196">
        <v>28</v>
      </c>
      <c r="D429" s="196">
        <v>36.4</v>
      </c>
      <c r="E429" s="196">
        <v>42</v>
      </c>
      <c r="F429" s="204">
        <v>0.10000000149011612</v>
      </c>
    </row>
    <row r="430" spans="2:6">
      <c r="B430" s="205">
        <v>10406</v>
      </c>
      <c r="C430" s="198">
        <v>36</v>
      </c>
      <c r="D430" s="198">
        <v>15.2</v>
      </c>
      <c r="E430" s="198">
        <v>5</v>
      </c>
      <c r="F430" s="206">
        <v>0.10000000149011612</v>
      </c>
    </row>
    <row r="431" spans="2:6">
      <c r="B431" s="203">
        <v>10406</v>
      </c>
      <c r="C431" s="196">
        <v>40</v>
      </c>
      <c r="D431" s="196">
        <v>14.7</v>
      </c>
      <c r="E431" s="196">
        <v>2</v>
      </c>
      <c r="F431" s="204">
        <v>0.10000000149011612</v>
      </c>
    </row>
    <row r="432" spans="2:6">
      <c r="B432" s="205">
        <v>10407</v>
      </c>
      <c r="C432" s="198">
        <v>11</v>
      </c>
      <c r="D432" s="198">
        <v>16.8</v>
      </c>
      <c r="E432" s="198">
        <v>30</v>
      </c>
      <c r="F432" s="206">
        <v>0</v>
      </c>
    </row>
    <row r="433" spans="2:6">
      <c r="B433" s="203">
        <v>10407</v>
      </c>
      <c r="C433" s="196">
        <v>69</v>
      </c>
      <c r="D433" s="196">
        <v>28.8</v>
      </c>
      <c r="E433" s="196">
        <v>15</v>
      </c>
      <c r="F433" s="204">
        <v>0</v>
      </c>
    </row>
    <row r="434" spans="2:6">
      <c r="B434" s="205">
        <v>10407</v>
      </c>
      <c r="C434" s="198">
        <v>71</v>
      </c>
      <c r="D434" s="198">
        <v>17.2</v>
      </c>
      <c r="E434" s="198">
        <v>15</v>
      </c>
      <c r="F434" s="206">
        <v>0</v>
      </c>
    </row>
    <row r="435" spans="2:6">
      <c r="B435" s="203">
        <v>10408</v>
      </c>
      <c r="C435" s="196">
        <v>37</v>
      </c>
      <c r="D435" s="196">
        <v>20.8</v>
      </c>
      <c r="E435" s="196">
        <v>10</v>
      </c>
      <c r="F435" s="204">
        <v>0</v>
      </c>
    </row>
    <row r="436" spans="2:6">
      <c r="B436" s="205">
        <v>10408</v>
      </c>
      <c r="C436" s="198">
        <v>54</v>
      </c>
      <c r="D436" s="198">
        <v>5.9</v>
      </c>
      <c r="E436" s="198">
        <v>6</v>
      </c>
      <c r="F436" s="206">
        <v>0</v>
      </c>
    </row>
    <row r="437" spans="2:6">
      <c r="B437" s="203">
        <v>10408</v>
      </c>
      <c r="C437" s="196">
        <v>62</v>
      </c>
      <c r="D437" s="196">
        <v>39.4</v>
      </c>
      <c r="E437" s="196">
        <v>35</v>
      </c>
      <c r="F437" s="204">
        <v>0</v>
      </c>
    </row>
    <row r="438" spans="2:6">
      <c r="B438" s="205">
        <v>10409</v>
      </c>
      <c r="C438" s="198">
        <v>14</v>
      </c>
      <c r="D438" s="198">
        <v>18.600000000000001</v>
      </c>
      <c r="E438" s="198">
        <v>12</v>
      </c>
      <c r="F438" s="206">
        <v>0</v>
      </c>
    </row>
    <row r="439" spans="2:6">
      <c r="B439" s="203">
        <v>10409</v>
      </c>
      <c r="C439" s="196">
        <v>21</v>
      </c>
      <c r="D439" s="196">
        <v>8</v>
      </c>
      <c r="E439" s="196">
        <v>12</v>
      </c>
      <c r="F439" s="204">
        <v>0</v>
      </c>
    </row>
    <row r="440" spans="2:6">
      <c r="B440" s="205">
        <v>10410</v>
      </c>
      <c r="C440" s="198">
        <v>33</v>
      </c>
      <c r="D440" s="198">
        <v>2</v>
      </c>
      <c r="E440" s="198">
        <v>49</v>
      </c>
      <c r="F440" s="206">
        <v>0</v>
      </c>
    </row>
    <row r="441" spans="2:6">
      <c r="B441" s="203">
        <v>10410</v>
      </c>
      <c r="C441" s="196">
        <v>59</v>
      </c>
      <c r="D441" s="196">
        <v>44</v>
      </c>
      <c r="E441" s="196">
        <v>16</v>
      </c>
      <c r="F441" s="204">
        <v>0</v>
      </c>
    </row>
    <row r="442" spans="2:6">
      <c r="B442" s="205">
        <v>10411</v>
      </c>
      <c r="C442" s="198">
        <v>41</v>
      </c>
      <c r="D442" s="198">
        <v>7.7</v>
      </c>
      <c r="E442" s="198">
        <v>25</v>
      </c>
      <c r="F442" s="206">
        <v>0.20000000298023224</v>
      </c>
    </row>
    <row r="443" spans="2:6">
      <c r="B443" s="203">
        <v>10411</v>
      </c>
      <c r="C443" s="196">
        <v>44</v>
      </c>
      <c r="D443" s="196">
        <v>15.5</v>
      </c>
      <c r="E443" s="196">
        <v>40</v>
      </c>
      <c r="F443" s="204">
        <v>0.20000000298023224</v>
      </c>
    </row>
    <row r="444" spans="2:6">
      <c r="B444" s="205">
        <v>10411</v>
      </c>
      <c r="C444" s="198">
        <v>59</v>
      </c>
      <c r="D444" s="198">
        <v>44</v>
      </c>
      <c r="E444" s="198">
        <v>9</v>
      </c>
      <c r="F444" s="206">
        <v>0.20000000298023224</v>
      </c>
    </row>
    <row r="445" spans="2:6">
      <c r="B445" s="203">
        <v>10412</v>
      </c>
      <c r="C445" s="196">
        <v>14</v>
      </c>
      <c r="D445" s="196">
        <v>18.600000000000001</v>
      </c>
      <c r="E445" s="196">
        <v>20</v>
      </c>
      <c r="F445" s="204">
        <v>0.10000000149011612</v>
      </c>
    </row>
    <row r="446" spans="2:6">
      <c r="B446" s="205">
        <v>10413</v>
      </c>
      <c r="C446" s="198">
        <v>1</v>
      </c>
      <c r="D446" s="198">
        <v>14.4</v>
      </c>
      <c r="E446" s="198">
        <v>24</v>
      </c>
      <c r="F446" s="206">
        <v>0</v>
      </c>
    </row>
    <row r="447" spans="2:6">
      <c r="B447" s="203">
        <v>10413</v>
      </c>
      <c r="C447" s="196">
        <v>62</v>
      </c>
      <c r="D447" s="196">
        <v>39.4</v>
      </c>
      <c r="E447" s="196">
        <v>40</v>
      </c>
      <c r="F447" s="204">
        <v>0</v>
      </c>
    </row>
    <row r="448" spans="2:6">
      <c r="B448" s="205">
        <v>10413</v>
      </c>
      <c r="C448" s="198">
        <v>76</v>
      </c>
      <c r="D448" s="198">
        <v>14.4</v>
      </c>
      <c r="E448" s="198">
        <v>14</v>
      </c>
      <c r="F448" s="206">
        <v>0</v>
      </c>
    </row>
    <row r="449" spans="2:6">
      <c r="B449" s="203">
        <v>10414</v>
      </c>
      <c r="C449" s="196">
        <v>19</v>
      </c>
      <c r="D449" s="196">
        <v>7.3</v>
      </c>
      <c r="E449" s="196">
        <v>18</v>
      </c>
      <c r="F449" s="204">
        <v>5.000000074505806E-2</v>
      </c>
    </row>
    <row r="450" spans="2:6">
      <c r="B450" s="205">
        <v>10414</v>
      </c>
      <c r="C450" s="198">
        <v>33</v>
      </c>
      <c r="D450" s="198">
        <v>2</v>
      </c>
      <c r="E450" s="198">
        <v>50</v>
      </c>
      <c r="F450" s="206">
        <v>0</v>
      </c>
    </row>
    <row r="451" spans="2:6">
      <c r="B451" s="203">
        <v>10415</v>
      </c>
      <c r="C451" s="196">
        <v>17</v>
      </c>
      <c r="D451" s="196">
        <v>31.2</v>
      </c>
      <c r="E451" s="196">
        <v>2</v>
      </c>
      <c r="F451" s="204">
        <v>0</v>
      </c>
    </row>
    <row r="452" spans="2:6">
      <c r="B452" s="205">
        <v>10415</v>
      </c>
      <c r="C452" s="198">
        <v>33</v>
      </c>
      <c r="D452" s="198">
        <v>2</v>
      </c>
      <c r="E452" s="198">
        <v>20</v>
      </c>
      <c r="F452" s="206">
        <v>0</v>
      </c>
    </row>
    <row r="453" spans="2:6">
      <c r="B453" s="203">
        <v>10416</v>
      </c>
      <c r="C453" s="196">
        <v>19</v>
      </c>
      <c r="D453" s="196">
        <v>7.3</v>
      </c>
      <c r="E453" s="196">
        <v>20</v>
      </c>
      <c r="F453" s="204">
        <v>0</v>
      </c>
    </row>
    <row r="454" spans="2:6">
      <c r="B454" s="205">
        <v>10416</v>
      </c>
      <c r="C454" s="198">
        <v>53</v>
      </c>
      <c r="D454" s="198">
        <v>26.2</v>
      </c>
      <c r="E454" s="198">
        <v>10</v>
      </c>
      <c r="F454" s="206">
        <v>0</v>
      </c>
    </row>
    <row r="455" spans="2:6">
      <c r="B455" s="203">
        <v>10416</v>
      </c>
      <c r="C455" s="196">
        <v>57</v>
      </c>
      <c r="D455" s="196">
        <v>15.6</v>
      </c>
      <c r="E455" s="196">
        <v>20</v>
      </c>
      <c r="F455" s="204">
        <v>0</v>
      </c>
    </row>
    <row r="456" spans="2:6">
      <c r="B456" s="205">
        <v>10417</v>
      </c>
      <c r="C456" s="198">
        <v>38</v>
      </c>
      <c r="D456" s="198">
        <v>210.8</v>
      </c>
      <c r="E456" s="198">
        <v>50</v>
      </c>
      <c r="F456" s="206">
        <v>0</v>
      </c>
    </row>
    <row r="457" spans="2:6">
      <c r="B457" s="203">
        <v>10417</v>
      </c>
      <c r="C457" s="196">
        <v>46</v>
      </c>
      <c r="D457" s="196">
        <v>9.6</v>
      </c>
      <c r="E457" s="196">
        <v>2</v>
      </c>
      <c r="F457" s="204">
        <v>0.25</v>
      </c>
    </row>
    <row r="458" spans="2:6">
      <c r="B458" s="205">
        <v>10417</v>
      </c>
      <c r="C458" s="198">
        <v>68</v>
      </c>
      <c r="D458" s="198">
        <v>10</v>
      </c>
      <c r="E458" s="198">
        <v>36</v>
      </c>
      <c r="F458" s="206">
        <v>0.25</v>
      </c>
    </row>
    <row r="459" spans="2:6">
      <c r="B459" s="203">
        <v>10417</v>
      </c>
      <c r="C459" s="196">
        <v>77</v>
      </c>
      <c r="D459" s="196">
        <v>10.4</v>
      </c>
      <c r="E459" s="196">
        <v>35</v>
      </c>
      <c r="F459" s="204">
        <v>0</v>
      </c>
    </row>
    <row r="460" spans="2:6">
      <c r="B460" s="205">
        <v>10418</v>
      </c>
      <c r="C460" s="198">
        <v>2</v>
      </c>
      <c r="D460" s="198">
        <v>15.2</v>
      </c>
      <c r="E460" s="198">
        <v>60</v>
      </c>
      <c r="F460" s="206">
        <v>0</v>
      </c>
    </row>
    <row r="461" spans="2:6">
      <c r="B461" s="203">
        <v>10418</v>
      </c>
      <c r="C461" s="196">
        <v>47</v>
      </c>
      <c r="D461" s="196">
        <v>7.6</v>
      </c>
      <c r="E461" s="196">
        <v>55</v>
      </c>
      <c r="F461" s="204">
        <v>0</v>
      </c>
    </row>
    <row r="462" spans="2:6">
      <c r="B462" s="205">
        <v>10418</v>
      </c>
      <c r="C462" s="198">
        <v>61</v>
      </c>
      <c r="D462" s="198">
        <v>22.8</v>
      </c>
      <c r="E462" s="198">
        <v>16</v>
      </c>
      <c r="F462" s="206">
        <v>0</v>
      </c>
    </row>
    <row r="463" spans="2:6">
      <c r="B463" s="203">
        <v>10418</v>
      </c>
      <c r="C463" s="196">
        <v>74</v>
      </c>
      <c r="D463" s="196">
        <v>8</v>
      </c>
      <c r="E463" s="196">
        <v>15</v>
      </c>
      <c r="F463" s="204">
        <v>0</v>
      </c>
    </row>
    <row r="464" spans="2:6">
      <c r="B464" s="205">
        <v>10419</v>
      </c>
      <c r="C464" s="198">
        <v>60</v>
      </c>
      <c r="D464" s="198">
        <v>27.2</v>
      </c>
      <c r="E464" s="198">
        <v>60</v>
      </c>
      <c r="F464" s="206">
        <v>5.000000074505806E-2</v>
      </c>
    </row>
    <row r="465" spans="2:6">
      <c r="B465" s="203">
        <v>10419</v>
      </c>
      <c r="C465" s="196">
        <v>69</v>
      </c>
      <c r="D465" s="196">
        <v>28.8</v>
      </c>
      <c r="E465" s="196">
        <v>20</v>
      </c>
      <c r="F465" s="204">
        <v>5.000000074505806E-2</v>
      </c>
    </row>
    <row r="466" spans="2:6">
      <c r="B466" s="205">
        <v>10420</v>
      </c>
      <c r="C466" s="198">
        <v>9</v>
      </c>
      <c r="D466" s="198">
        <v>77.599999999999994</v>
      </c>
      <c r="E466" s="198">
        <v>20</v>
      </c>
      <c r="F466" s="206">
        <v>0.10000000149011612</v>
      </c>
    </row>
    <row r="467" spans="2:6">
      <c r="B467" s="203">
        <v>10420</v>
      </c>
      <c r="C467" s="196">
        <v>13</v>
      </c>
      <c r="D467" s="196">
        <v>4.8</v>
      </c>
      <c r="E467" s="196">
        <v>2</v>
      </c>
      <c r="F467" s="204">
        <v>0.10000000149011612</v>
      </c>
    </row>
    <row r="468" spans="2:6">
      <c r="B468" s="205">
        <v>10420</v>
      </c>
      <c r="C468" s="198">
        <v>70</v>
      </c>
      <c r="D468" s="198">
        <v>12</v>
      </c>
      <c r="E468" s="198">
        <v>8</v>
      </c>
      <c r="F468" s="206">
        <v>0.10000000149011612</v>
      </c>
    </row>
    <row r="469" spans="2:6">
      <c r="B469" s="203">
        <v>10420</v>
      </c>
      <c r="C469" s="196">
        <v>73</v>
      </c>
      <c r="D469" s="196">
        <v>12</v>
      </c>
      <c r="E469" s="196">
        <v>20</v>
      </c>
      <c r="F469" s="204">
        <v>0.10000000149011612</v>
      </c>
    </row>
    <row r="470" spans="2:6">
      <c r="B470" s="205">
        <v>10421</v>
      </c>
      <c r="C470" s="198">
        <v>19</v>
      </c>
      <c r="D470" s="198">
        <v>7.3</v>
      </c>
      <c r="E470" s="198">
        <v>4</v>
      </c>
      <c r="F470" s="206">
        <v>0.15000000596046448</v>
      </c>
    </row>
    <row r="471" spans="2:6">
      <c r="B471" s="203">
        <v>10421</v>
      </c>
      <c r="C471" s="196">
        <v>26</v>
      </c>
      <c r="D471" s="196">
        <v>24.9</v>
      </c>
      <c r="E471" s="196">
        <v>30</v>
      </c>
      <c r="F471" s="204">
        <v>0</v>
      </c>
    </row>
    <row r="472" spans="2:6">
      <c r="B472" s="205">
        <v>10421</v>
      </c>
      <c r="C472" s="198">
        <v>53</v>
      </c>
      <c r="D472" s="198">
        <v>26.2</v>
      </c>
      <c r="E472" s="198">
        <v>15</v>
      </c>
      <c r="F472" s="206">
        <v>0.15000000596046448</v>
      </c>
    </row>
    <row r="473" spans="2:6">
      <c r="B473" s="203">
        <v>10421</v>
      </c>
      <c r="C473" s="196">
        <v>77</v>
      </c>
      <c r="D473" s="196">
        <v>10.4</v>
      </c>
      <c r="E473" s="196">
        <v>10</v>
      </c>
      <c r="F473" s="204">
        <v>0.15000000596046448</v>
      </c>
    </row>
    <row r="474" spans="2:6">
      <c r="B474" s="205">
        <v>10422</v>
      </c>
      <c r="C474" s="198">
        <v>26</v>
      </c>
      <c r="D474" s="198">
        <v>24.9</v>
      </c>
      <c r="E474" s="198">
        <v>2</v>
      </c>
      <c r="F474" s="206">
        <v>0</v>
      </c>
    </row>
    <row r="475" spans="2:6">
      <c r="B475" s="203">
        <v>10423</v>
      </c>
      <c r="C475" s="196">
        <v>31</v>
      </c>
      <c r="D475" s="196">
        <v>10</v>
      </c>
      <c r="E475" s="196">
        <v>14</v>
      </c>
      <c r="F475" s="204">
        <v>0</v>
      </c>
    </row>
    <row r="476" spans="2:6">
      <c r="B476" s="205">
        <v>10423</v>
      </c>
      <c r="C476" s="198">
        <v>59</v>
      </c>
      <c r="D476" s="198">
        <v>44</v>
      </c>
      <c r="E476" s="198">
        <v>20</v>
      </c>
      <c r="F476" s="206">
        <v>0</v>
      </c>
    </row>
    <row r="477" spans="2:6">
      <c r="B477" s="203">
        <v>10424</v>
      </c>
      <c r="C477" s="196">
        <v>35</v>
      </c>
      <c r="D477" s="196">
        <v>14.4</v>
      </c>
      <c r="E477" s="196">
        <v>60</v>
      </c>
      <c r="F477" s="204">
        <v>0.20000000298023224</v>
      </c>
    </row>
    <row r="478" spans="2:6">
      <c r="B478" s="205">
        <v>10424</v>
      </c>
      <c r="C478" s="198">
        <v>38</v>
      </c>
      <c r="D478" s="198">
        <v>210.8</v>
      </c>
      <c r="E478" s="198">
        <v>49</v>
      </c>
      <c r="F478" s="206">
        <v>0.20000000298023224</v>
      </c>
    </row>
    <row r="479" spans="2:6">
      <c r="B479" s="203">
        <v>10424</v>
      </c>
      <c r="C479" s="196">
        <v>68</v>
      </c>
      <c r="D479" s="196">
        <v>10</v>
      </c>
      <c r="E479" s="196">
        <v>30</v>
      </c>
      <c r="F479" s="204">
        <v>0.20000000298023224</v>
      </c>
    </row>
    <row r="480" spans="2:6">
      <c r="B480" s="205">
        <v>10425</v>
      </c>
      <c r="C480" s="198">
        <v>55</v>
      </c>
      <c r="D480" s="198">
        <v>19.2</v>
      </c>
      <c r="E480" s="198">
        <v>10</v>
      </c>
      <c r="F480" s="206">
        <v>0.25</v>
      </c>
    </row>
    <row r="481" spans="2:6">
      <c r="B481" s="203">
        <v>10425</v>
      </c>
      <c r="C481" s="196">
        <v>76</v>
      </c>
      <c r="D481" s="196">
        <v>14.4</v>
      </c>
      <c r="E481" s="196">
        <v>20</v>
      </c>
      <c r="F481" s="204">
        <v>0.25</v>
      </c>
    </row>
    <row r="482" spans="2:6">
      <c r="B482" s="205">
        <v>10426</v>
      </c>
      <c r="C482" s="198">
        <v>56</v>
      </c>
      <c r="D482" s="198">
        <v>30.4</v>
      </c>
      <c r="E482" s="198">
        <v>5</v>
      </c>
      <c r="F482" s="206">
        <v>0</v>
      </c>
    </row>
    <row r="483" spans="2:6">
      <c r="B483" s="203">
        <v>10426</v>
      </c>
      <c r="C483" s="196">
        <v>64</v>
      </c>
      <c r="D483" s="196">
        <v>26.6</v>
      </c>
      <c r="E483" s="196">
        <v>7</v>
      </c>
      <c r="F483" s="204">
        <v>0</v>
      </c>
    </row>
    <row r="484" spans="2:6">
      <c r="B484" s="205">
        <v>10427</v>
      </c>
      <c r="C484" s="198">
        <v>14</v>
      </c>
      <c r="D484" s="198">
        <v>18.600000000000001</v>
      </c>
      <c r="E484" s="198">
        <v>35</v>
      </c>
      <c r="F484" s="206">
        <v>0</v>
      </c>
    </row>
    <row r="485" spans="2:6">
      <c r="B485" s="203">
        <v>10428</v>
      </c>
      <c r="C485" s="196">
        <v>46</v>
      </c>
      <c r="D485" s="196">
        <v>9.6</v>
      </c>
      <c r="E485" s="196">
        <v>20</v>
      </c>
      <c r="F485" s="204">
        <v>0</v>
      </c>
    </row>
    <row r="486" spans="2:6">
      <c r="B486" s="205">
        <v>10429</v>
      </c>
      <c r="C486" s="198">
        <v>50</v>
      </c>
      <c r="D486" s="198">
        <v>13</v>
      </c>
      <c r="E486" s="198">
        <v>40</v>
      </c>
      <c r="F486" s="206">
        <v>0</v>
      </c>
    </row>
    <row r="487" spans="2:6">
      <c r="B487" s="203">
        <v>10429</v>
      </c>
      <c r="C487" s="196">
        <v>63</v>
      </c>
      <c r="D487" s="196">
        <v>35.1</v>
      </c>
      <c r="E487" s="196">
        <v>35</v>
      </c>
      <c r="F487" s="204">
        <v>0.25</v>
      </c>
    </row>
    <row r="488" spans="2:6">
      <c r="B488" s="205">
        <v>10430</v>
      </c>
      <c r="C488" s="198">
        <v>17</v>
      </c>
      <c r="D488" s="198">
        <v>31.2</v>
      </c>
      <c r="E488" s="198">
        <v>45</v>
      </c>
      <c r="F488" s="206">
        <v>0.20000000298023224</v>
      </c>
    </row>
    <row r="489" spans="2:6">
      <c r="B489" s="203">
        <v>10430</v>
      </c>
      <c r="C489" s="196">
        <v>21</v>
      </c>
      <c r="D489" s="196">
        <v>8</v>
      </c>
      <c r="E489" s="196">
        <v>50</v>
      </c>
      <c r="F489" s="204">
        <v>0</v>
      </c>
    </row>
    <row r="490" spans="2:6">
      <c r="B490" s="205">
        <v>10430</v>
      </c>
      <c r="C490" s="198">
        <v>56</v>
      </c>
      <c r="D490" s="198">
        <v>30.4</v>
      </c>
      <c r="E490" s="198">
        <v>30</v>
      </c>
      <c r="F490" s="206">
        <v>0</v>
      </c>
    </row>
    <row r="491" spans="2:6">
      <c r="B491" s="203">
        <v>10430</v>
      </c>
      <c r="C491" s="196">
        <v>59</v>
      </c>
      <c r="D491" s="196">
        <v>44</v>
      </c>
      <c r="E491" s="196">
        <v>70</v>
      </c>
      <c r="F491" s="204">
        <v>0.20000000298023224</v>
      </c>
    </row>
    <row r="492" spans="2:6">
      <c r="B492" s="205">
        <v>10431</v>
      </c>
      <c r="C492" s="198">
        <v>17</v>
      </c>
      <c r="D492" s="198">
        <v>31.2</v>
      </c>
      <c r="E492" s="198">
        <v>50</v>
      </c>
      <c r="F492" s="206">
        <v>0.25</v>
      </c>
    </row>
    <row r="493" spans="2:6">
      <c r="B493" s="203">
        <v>10431</v>
      </c>
      <c r="C493" s="196">
        <v>40</v>
      </c>
      <c r="D493" s="196">
        <v>14.7</v>
      </c>
      <c r="E493" s="196">
        <v>50</v>
      </c>
      <c r="F493" s="204">
        <v>0.25</v>
      </c>
    </row>
    <row r="494" spans="2:6">
      <c r="B494" s="205">
        <v>10431</v>
      </c>
      <c r="C494" s="198">
        <v>47</v>
      </c>
      <c r="D494" s="198">
        <v>7.6</v>
      </c>
      <c r="E494" s="198">
        <v>30</v>
      </c>
      <c r="F494" s="206">
        <v>0.25</v>
      </c>
    </row>
    <row r="495" spans="2:6">
      <c r="B495" s="203">
        <v>10432</v>
      </c>
      <c r="C495" s="196">
        <v>26</v>
      </c>
      <c r="D495" s="196">
        <v>24.9</v>
      </c>
      <c r="E495" s="196">
        <v>10</v>
      </c>
      <c r="F495" s="204">
        <v>0</v>
      </c>
    </row>
    <row r="496" spans="2:6">
      <c r="B496" s="205">
        <v>10432</v>
      </c>
      <c r="C496" s="198">
        <v>54</v>
      </c>
      <c r="D496" s="198">
        <v>5.9</v>
      </c>
      <c r="E496" s="198">
        <v>40</v>
      </c>
      <c r="F496" s="206">
        <v>0</v>
      </c>
    </row>
    <row r="497" spans="2:6">
      <c r="B497" s="203">
        <v>10433</v>
      </c>
      <c r="C497" s="196">
        <v>56</v>
      </c>
      <c r="D497" s="196">
        <v>30.4</v>
      </c>
      <c r="E497" s="196">
        <v>28</v>
      </c>
      <c r="F497" s="204">
        <v>0</v>
      </c>
    </row>
    <row r="498" spans="2:6">
      <c r="B498" s="205">
        <v>10434</v>
      </c>
      <c r="C498" s="198">
        <v>11</v>
      </c>
      <c r="D498" s="198">
        <v>16.8</v>
      </c>
      <c r="E498" s="198">
        <v>6</v>
      </c>
      <c r="F498" s="206">
        <v>0</v>
      </c>
    </row>
    <row r="499" spans="2:6">
      <c r="B499" s="203">
        <v>10434</v>
      </c>
      <c r="C499" s="196">
        <v>76</v>
      </c>
      <c r="D499" s="196">
        <v>14.4</v>
      </c>
      <c r="E499" s="196">
        <v>18</v>
      </c>
      <c r="F499" s="204">
        <v>0.15000000596046448</v>
      </c>
    </row>
    <row r="500" spans="2:6">
      <c r="B500" s="205">
        <v>10435</v>
      </c>
      <c r="C500" s="198">
        <v>2</v>
      </c>
      <c r="D500" s="198">
        <v>15.2</v>
      </c>
      <c r="E500" s="198">
        <v>10</v>
      </c>
      <c r="F500" s="206">
        <v>0</v>
      </c>
    </row>
    <row r="501" spans="2:6">
      <c r="B501" s="203">
        <v>10435</v>
      </c>
      <c r="C501" s="196">
        <v>22</v>
      </c>
      <c r="D501" s="196">
        <v>16.8</v>
      </c>
      <c r="E501" s="196">
        <v>12</v>
      </c>
      <c r="F501" s="204">
        <v>0</v>
      </c>
    </row>
    <row r="502" spans="2:6">
      <c r="B502" s="205">
        <v>10435</v>
      </c>
      <c r="C502" s="198">
        <v>72</v>
      </c>
      <c r="D502" s="198">
        <v>27.8</v>
      </c>
      <c r="E502" s="198">
        <v>10</v>
      </c>
      <c r="F502" s="206">
        <v>0</v>
      </c>
    </row>
    <row r="503" spans="2:6">
      <c r="B503" s="203">
        <v>10436</v>
      </c>
      <c r="C503" s="196">
        <v>46</v>
      </c>
      <c r="D503" s="196">
        <v>9.6</v>
      </c>
      <c r="E503" s="196">
        <v>5</v>
      </c>
      <c r="F503" s="204">
        <v>0</v>
      </c>
    </row>
    <row r="504" spans="2:6">
      <c r="B504" s="205">
        <v>10436</v>
      </c>
      <c r="C504" s="198">
        <v>56</v>
      </c>
      <c r="D504" s="198">
        <v>30.4</v>
      </c>
      <c r="E504" s="198">
        <v>40</v>
      </c>
      <c r="F504" s="206">
        <v>0.10000000149011612</v>
      </c>
    </row>
    <row r="505" spans="2:6">
      <c r="B505" s="203">
        <v>10436</v>
      </c>
      <c r="C505" s="196">
        <v>64</v>
      </c>
      <c r="D505" s="196">
        <v>26.6</v>
      </c>
      <c r="E505" s="196">
        <v>30</v>
      </c>
      <c r="F505" s="204">
        <v>0.10000000149011612</v>
      </c>
    </row>
    <row r="506" spans="2:6">
      <c r="B506" s="205">
        <v>10436</v>
      </c>
      <c r="C506" s="198">
        <v>75</v>
      </c>
      <c r="D506" s="198">
        <v>6.2</v>
      </c>
      <c r="E506" s="198">
        <v>24</v>
      </c>
      <c r="F506" s="206">
        <v>0.10000000149011612</v>
      </c>
    </row>
    <row r="507" spans="2:6">
      <c r="B507" s="203">
        <v>10437</v>
      </c>
      <c r="C507" s="196">
        <v>53</v>
      </c>
      <c r="D507" s="196">
        <v>26.2</v>
      </c>
      <c r="E507" s="196">
        <v>15</v>
      </c>
      <c r="F507" s="204">
        <v>0</v>
      </c>
    </row>
    <row r="508" spans="2:6">
      <c r="B508" s="205">
        <v>10438</v>
      </c>
      <c r="C508" s="198">
        <v>19</v>
      </c>
      <c r="D508" s="198">
        <v>7.3</v>
      </c>
      <c r="E508" s="198">
        <v>15</v>
      </c>
      <c r="F508" s="206">
        <v>0.20000000298023224</v>
      </c>
    </row>
    <row r="509" spans="2:6">
      <c r="B509" s="203">
        <v>10438</v>
      </c>
      <c r="C509" s="196">
        <v>34</v>
      </c>
      <c r="D509" s="196">
        <v>11.2</v>
      </c>
      <c r="E509" s="196">
        <v>20</v>
      </c>
      <c r="F509" s="204">
        <v>0.20000000298023224</v>
      </c>
    </row>
    <row r="510" spans="2:6">
      <c r="B510" s="205">
        <v>10438</v>
      </c>
      <c r="C510" s="198">
        <v>57</v>
      </c>
      <c r="D510" s="198">
        <v>15.6</v>
      </c>
      <c r="E510" s="198">
        <v>15</v>
      </c>
      <c r="F510" s="206">
        <v>0.20000000298023224</v>
      </c>
    </row>
    <row r="511" spans="2:6">
      <c r="B511" s="203">
        <v>10439</v>
      </c>
      <c r="C511" s="196">
        <v>12</v>
      </c>
      <c r="D511" s="196">
        <v>30.4</v>
      </c>
      <c r="E511" s="196">
        <v>15</v>
      </c>
      <c r="F511" s="204">
        <v>0</v>
      </c>
    </row>
    <row r="512" spans="2:6">
      <c r="B512" s="205">
        <v>10439</v>
      </c>
      <c r="C512" s="198">
        <v>16</v>
      </c>
      <c r="D512" s="198">
        <v>13.9</v>
      </c>
      <c r="E512" s="198">
        <v>16</v>
      </c>
      <c r="F512" s="206">
        <v>0</v>
      </c>
    </row>
    <row r="513" spans="2:6">
      <c r="B513" s="203">
        <v>10439</v>
      </c>
      <c r="C513" s="196">
        <v>64</v>
      </c>
      <c r="D513" s="196">
        <v>26.6</v>
      </c>
      <c r="E513" s="196">
        <v>6</v>
      </c>
      <c r="F513" s="204">
        <v>0</v>
      </c>
    </row>
    <row r="514" spans="2:6">
      <c r="B514" s="205">
        <v>10439</v>
      </c>
      <c r="C514" s="198">
        <v>74</v>
      </c>
      <c r="D514" s="198">
        <v>8</v>
      </c>
      <c r="E514" s="198">
        <v>30</v>
      </c>
      <c r="F514" s="206">
        <v>0</v>
      </c>
    </row>
    <row r="515" spans="2:6">
      <c r="B515" s="203">
        <v>10440</v>
      </c>
      <c r="C515" s="196">
        <v>2</v>
      </c>
      <c r="D515" s="196">
        <v>15.2</v>
      </c>
      <c r="E515" s="196">
        <v>45</v>
      </c>
      <c r="F515" s="204">
        <v>0.15000000596046448</v>
      </c>
    </row>
    <row r="516" spans="2:6">
      <c r="B516" s="205">
        <v>10440</v>
      </c>
      <c r="C516" s="198">
        <v>16</v>
      </c>
      <c r="D516" s="198">
        <v>13.9</v>
      </c>
      <c r="E516" s="198">
        <v>49</v>
      </c>
      <c r="F516" s="206">
        <v>0.15000000596046448</v>
      </c>
    </row>
    <row r="517" spans="2:6">
      <c r="B517" s="203">
        <v>10440</v>
      </c>
      <c r="C517" s="196">
        <v>29</v>
      </c>
      <c r="D517" s="196">
        <v>99</v>
      </c>
      <c r="E517" s="196">
        <v>24</v>
      </c>
      <c r="F517" s="204">
        <v>0.15000000596046448</v>
      </c>
    </row>
    <row r="518" spans="2:6">
      <c r="B518" s="205">
        <v>10440</v>
      </c>
      <c r="C518" s="198">
        <v>61</v>
      </c>
      <c r="D518" s="198">
        <v>22.8</v>
      </c>
      <c r="E518" s="198">
        <v>90</v>
      </c>
      <c r="F518" s="206">
        <v>0.15000000596046448</v>
      </c>
    </row>
    <row r="519" spans="2:6">
      <c r="B519" s="203">
        <v>10441</v>
      </c>
      <c r="C519" s="196">
        <v>27</v>
      </c>
      <c r="D519" s="196">
        <v>35.1</v>
      </c>
      <c r="E519" s="196">
        <v>50</v>
      </c>
      <c r="F519" s="204">
        <v>0</v>
      </c>
    </row>
    <row r="520" spans="2:6">
      <c r="B520" s="205">
        <v>10442</v>
      </c>
      <c r="C520" s="198">
        <v>11</v>
      </c>
      <c r="D520" s="198">
        <v>16.8</v>
      </c>
      <c r="E520" s="198">
        <v>30</v>
      </c>
      <c r="F520" s="206">
        <v>0</v>
      </c>
    </row>
    <row r="521" spans="2:6">
      <c r="B521" s="203">
        <v>10442</v>
      </c>
      <c r="C521" s="196">
        <v>54</v>
      </c>
      <c r="D521" s="196">
        <v>5.9</v>
      </c>
      <c r="E521" s="196">
        <v>80</v>
      </c>
      <c r="F521" s="204">
        <v>0</v>
      </c>
    </row>
    <row r="522" spans="2:6">
      <c r="B522" s="205">
        <v>10442</v>
      </c>
      <c r="C522" s="198">
        <v>66</v>
      </c>
      <c r="D522" s="198">
        <v>13.6</v>
      </c>
      <c r="E522" s="198">
        <v>60</v>
      </c>
      <c r="F522" s="206">
        <v>0</v>
      </c>
    </row>
    <row r="523" spans="2:6">
      <c r="B523" s="203">
        <v>10443</v>
      </c>
      <c r="C523" s="196">
        <v>11</v>
      </c>
      <c r="D523" s="196">
        <v>16.8</v>
      </c>
      <c r="E523" s="196">
        <v>6</v>
      </c>
      <c r="F523" s="204">
        <v>0.20000000298023224</v>
      </c>
    </row>
    <row r="524" spans="2:6">
      <c r="B524" s="205">
        <v>10443</v>
      </c>
      <c r="C524" s="198">
        <v>28</v>
      </c>
      <c r="D524" s="198">
        <v>36.4</v>
      </c>
      <c r="E524" s="198">
        <v>12</v>
      </c>
      <c r="F524" s="206">
        <v>0</v>
      </c>
    </row>
    <row r="525" spans="2:6">
      <c r="B525" s="203">
        <v>10444</v>
      </c>
      <c r="C525" s="196">
        <v>17</v>
      </c>
      <c r="D525" s="196">
        <v>31.2</v>
      </c>
      <c r="E525" s="196">
        <v>10</v>
      </c>
      <c r="F525" s="204">
        <v>0</v>
      </c>
    </row>
    <row r="526" spans="2:6">
      <c r="B526" s="205">
        <v>10444</v>
      </c>
      <c r="C526" s="198">
        <v>26</v>
      </c>
      <c r="D526" s="198">
        <v>24.9</v>
      </c>
      <c r="E526" s="198">
        <v>15</v>
      </c>
      <c r="F526" s="206">
        <v>0</v>
      </c>
    </row>
    <row r="527" spans="2:6">
      <c r="B527" s="203">
        <v>10444</v>
      </c>
      <c r="C527" s="196">
        <v>35</v>
      </c>
      <c r="D527" s="196">
        <v>14.4</v>
      </c>
      <c r="E527" s="196">
        <v>8</v>
      </c>
      <c r="F527" s="204">
        <v>0</v>
      </c>
    </row>
    <row r="528" spans="2:6">
      <c r="B528" s="205">
        <v>10444</v>
      </c>
      <c r="C528" s="198">
        <v>41</v>
      </c>
      <c r="D528" s="198">
        <v>7.7</v>
      </c>
      <c r="E528" s="198">
        <v>30</v>
      </c>
      <c r="F528" s="206">
        <v>0</v>
      </c>
    </row>
    <row r="529" spans="2:6">
      <c r="B529" s="203">
        <v>10445</v>
      </c>
      <c r="C529" s="196">
        <v>39</v>
      </c>
      <c r="D529" s="196">
        <v>14.4</v>
      </c>
      <c r="E529" s="196">
        <v>6</v>
      </c>
      <c r="F529" s="204">
        <v>0</v>
      </c>
    </row>
    <row r="530" spans="2:6">
      <c r="B530" s="205">
        <v>10445</v>
      </c>
      <c r="C530" s="198">
        <v>54</v>
      </c>
      <c r="D530" s="198">
        <v>5.9</v>
      </c>
      <c r="E530" s="198">
        <v>15</v>
      </c>
      <c r="F530" s="206">
        <v>0</v>
      </c>
    </row>
    <row r="531" spans="2:6">
      <c r="B531" s="203">
        <v>10446</v>
      </c>
      <c r="C531" s="196">
        <v>19</v>
      </c>
      <c r="D531" s="196">
        <v>7.3</v>
      </c>
      <c r="E531" s="196">
        <v>12</v>
      </c>
      <c r="F531" s="204">
        <v>0.10000000149011612</v>
      </c>
    </row>
    <row r="532" spans="2:6">
      <c r="B532" s="205">
        <v>10446</v>
      </c>
      <c r="C532" s="198">
        <v>24</v>
      </c>
      <c r="D532" s="198">
        <v>3.6</v>
      </c>
      <c r="E532" s="198">
        <v>20</v>
      </c>
      <c r="F532" s="206">
        <v>0.10000000149011612</v>
      </c>
    </row>
    <row r="533" spans="2:6">
      <c r="B533" s="203">
        <v>10446</v>
      </c>
      <c r="C533" s="196">
        <v>31</v>
      </c>
      <c r="D533" s="196">
        <v>10</v>
      </c>
      <c r="E533" s="196">
        <v>3</v>
      </c>
      <c r="F533" s="204">
        <v>0.10000000149011612</v>
      </c>
    </row>
    <row r="534" spans="2:6">
      <c r="B534" s="205">
        <v>10446</v>
      </c>
      <c r="C534" s="198">
        <v>52</v>
      </c>
      <c r="D534" s="198">
        <v>5.6</v>
      </c>
      <c r="E534" s="198">
        <v>15</v>
      </c>
      <c r="F534" s="206">
        <v>0.10000000149011612</v>
      </c>
    </row>
    <row r="535" spans="2:6">
      <c r="B535" s="203">
        <v>10447</v>
      </c>
      <c r="C535" s="196">
        <v>19</v>
      </c>
      <c r="D535" s="196">
        <v>7.3</v>
      </c>
      <c r="E535" s="196">
        <v>40</v>
      </c>
      <c r="F535" s="204">
        <v>0</v>
      </c>
    </row>
    <row r="536" spans="2:6">
      <c r="B536" s="205">
        <v>10447</v>
      </c>
      <c r="C536" s="198">
        <v>65</v>
      </c>
      <c r="D536" s="198">
        <v>16.8</v>
      </c>
      <c r="E536" s="198">
        <v>35</v>
      </c>
      <c r="F536" s="206">
        <v>0</v>
      </c>
    </row>
    <row r="537" spans="2:6">
      <c r="B537" s="203">
        <v>10447</v>
      </c>
      <c r="C537" s="196">
        <v>71</v>
      </c>
      <c r="D537" s="196">
        <v>17.2</v>
      </c>
      <c r="E537" s="196">
        <v>2</v>
      </c>
      <c r="F537" s="204">
        <v>0</v>
      </c>
    </row>
    <row r="538" spans="2:6">
      <c r="B538" s="205">
        <v>10448</v>
      </c>
      <c r="C538" s="198">
        <v>26</v>
      </c>
      <c r="D538" s="198">
        <v>24.9</v>
      </c>
      <c r="E538" s="198">
        <v>6</v>
      </c>
      <c r="F538" s="206">
        <v>0</v>
      </c>
    </row>
    <row r="539" spans="2:6">
      <c r="B539" s="203">
        <v>10448</v>
      </c>
      <c r="C539" s="196">
        <v>40</v>
      </c>
      <c r="D539" s="196">
        <v>14.7</v>
      </c>
      <c r="E539" s="196">
        <v>20</v>
      </c>
      <c r="F539" s="204">
        <v>0</v>
      </c>
    </row>
    <row r="540" spans="2:6">
      <c r="B540" s="205">
        <v>10449</v>
      </c>
      <c r="C540" s="198">
        <v>10</v>
      </c>
      <c r="D540" s="198">
        <v>24.8</v>
      </c>
      <c r="E540" s="198">
        <v>14</v>
      </c>
      <c r="F540" s="206">
        <v>0</v>
      </c>
    </row>
    <row r="541" spans="2:6">
      <c r="B541" s="203">
        <v>10449</v>
      </c>
      <c r="C541" s="196">
        <v>52</v>
      </c>
      <c r="D541" s="196">
        <v>5.6</v>
      </c>
      <c r="E541" s="196">
        <v>20</v>
      </c>
      <c r="F541" s="204">
        <v>0</v>
      </c>
    </row>
    <row r="542" spans="2:6">
      <c r="B542" s="205">
        <v>10449</v>
      </c>
      <c r="C542" s="198">
        <v>62</v>
      </c>
      <c r="D542" s="198">
        <v>39.4</v>
      </c>
      <c r="E542" s="198">
        <v>35</v>
      </c>
      <c r="F542" s="206">
        <v>0</v>
      </c>
    </row>
    <row r="543" spans="2:6">
      <c r="B543" s="203">
        <v>10450</v>
      </c>
      <c r="C543" s="196">
        <v>10</v>
      </c>
      <c r="D543" s="196">
        <v>24.8</v>
      </c>
      <c r="E543" s="196">
        <v>20</v>
      </c>
      <c r="F543" s="204">
        <v>0.20000000298023224</v>
      </c>
    </row>
    <row r="544" spans="2:6">
      <c r="B544" s="205">
        <v>10450</v>
      </c>
      <c r="C544" s="198">
        <v>54</v>
      </c>
      <c r="D544" s="198">
        <v>5.9</v>
      </c>
      <c r="E544" s="198">
        <v>6</v>
      </c>
      <c r="F544" s="206">
        <v>0.20000000298023224</v>
      </c>
    </row>
    <row r="545" spans="2:6">
      <c r="B545" s="203">
        <v>10451</v>
      </c>
      <c r="C545" s="196">
        <v>55</v>
      </c>
      <c r="D545" s="196">
        <v>19.2</v>
      </c>
      <c r="E545" s="196">
        <v>120</v>
      </c>
      <c r="F545" s="204">
        <v>0.10000000149011612</v>
      </c>
    </row>
    <row r="546" spans="2:6">
      <c r="B546" s="205">
        <v>10451</v>
      </c>
      <c r="C546" s="198">
        <v>64</v>
      </c>
      <c r="D546" s="198">
        <v>26.6</v>
      </c>
      <c r="E546" s="198">
        <v>35</v>
      </c>
      <c r="F546" s="206">
        <v>0.10000000149011612</v>
      </c>
    </row>
    <row r="547" spans="2:6">
      <c r="B547" s="203">
        <v>10451</v>
      </c>
      <c r="C547" s="196">
        <v>65</v>
      </c>
      <c r="D547" s="196">
        <v>16.8</v>
      </c>
      <c r="E547" s="196">
        <v>28</v>
      </c>
      <c r="F547" s="204">
        <v>0.10000000149011612</v>
      </c>
    </row>
    <row r="548" spans="2:6">
      <c r="B548" s="205">
        <v>10451</v>
      </c>
      <c r="C548" s="198">
        <v>77</v>
      </c>
      <c r="D548" s="198">
        <v>10.4</v>
      </c>
      <c r="E548" s="198">
        <v>55</v>
      </c>
      <c r="F548" s="206">
        <v>0.10000000149011612</v>
      </c>
    </row>
    <row r="549" spans="2:6">
      <c r="B549" s="203">
        <v>10452</v>
      </c>
      <c r="C549" s="196">
        <v>28</v>
      </c>
      <c r="D549" s="196">
        <v>36.4</v>
      </c>
      <c r="E549" s="196">
        <v>15</v>
      </c>
      <c r="F549" s="204">
        <v>0</v>
      </c>
    </row>
    <row r="550" spans="2:6">
      <c r="B550" s="205">
        <v>10452</v>
      </c>
      <c r="C550" s="198">
        <v>44</v>
      </c>
      <c r="D550" s="198">
        <v>15.5</v>
      </c>
      <c r="E550" s="198">
        <v>100</v>
      </c>
      <c r="F550" s="206">
        <v>5.000000074505806E-2</v>
      </c>
    </row>
    <row r="551" spans="2:6">
      <c r="B551" s="203">
        <v>10453</v>
      </c>
      <c r="C551" s="196">
        <v>48</v>
      </c>
      <c r="D551" s="196">
        <v>10.199999999999999</v>
      </c>
      <c r="E551" s="196">
        <v>15</v>
      </c>
      <c r="F551" s="204">
        <v>0.10000000149011612</v>
      </c>
    </row>
    <row r="552" spans="2:6">
      <c r="B552" s="205">
        <v>10453</v>
      </c>
      <c r="C552" s="198">
        <v>70</v>
      </c>
      <c r="D552" s="198">
        <v>12</v>
      </c>
      <c r="E552" s="198">
        <v>25</v>
      </c>
      <c r="F552" s="206">
        <v>0.10000000149011612</v>
      </c>
    </row>
    <row r="553" spans="2:6">
      <c r="B553" s="203">
        <v>10454</v>
      </c>
      <c r="C553" s="196">
        <v>16</v>
      </c>
      <c r="D553" s="196">
        <v>13.9</v>
      </c>
      <c r="E553" s="196">
        <v>20</v>
      </c>
      <c r="F553" s="204">
        <v>0.20000000298023224</v>
      </c>
    </row>
    <row r="554" spans="2:6">
      <c r="B554" s="205">
        <v>10454</v>
      </c>
      <c r="C554" s="198">
        <v>33</v>
      </c>
      <c r="D554" s="198">
        <v>2</v>
      </c>
      <c r="E554" s="198">
        <v>20</v>
      </c>
      <c r="F554" s="206">
        <v>0.20000000298023224</v>
      </c>
    </row>
    <row r="555" spans="2:6">
      <c r="B555" s="203">
        <v>10454</v>
      </c>
      <c r="C555" s="196">
        <v>46</v>
      </c>
      <c r="D555" s="196">
        <v>9.6</v>
      </c>
      <c r="E555" s="196">
        <v>10</v>
      </c>
      <c r="F555" s="204">
        <v>0.20000000298023224</v>
      </c>
    </row>
    <row r="556" spans="2:6">
      <c r="B556" s="205">
        <v>10455</v>
      </c>
      <c r="C556" s="198">
        <v>39</v>
      </c>
      <c r="D556" s="198">
        <v>14.4</v>
      </c>
      <c r="E556" s="198">
        <v>20</v>
      </c>
      <c r="F556" s="206">
        <v>0</v>
      </c>
    </row>
    <row r="557" spans="2:6">
      <c r="B557" s="203">
        <v>10455</v>
      </c>
      <c r="C557" s="196">
        <v>53</v>
      </c>
      <c r="D557" s="196">
        <v>26.2</v>
      </c>
      <c r="E557" s="196">
        <v>50</v>
      </c>
      <c r="F557" s="204">
        <v>0</v>
      </c>
    </row>
    <row r="558" spans="2:6">
      <c r="B558" s="205">
        <v>10455</v>
      </c>
      <c r="C558" s="198">
        <v>61</v>
      </c>
      <c r="D558" s="198">
        <v>22.8</v>
      </c>
      <c r="E558" s="198">
        <v>25</v>
      </c>
      <c r="F558" s="206">
        <v>0</v>
      </c>
    </row>
    <row r="559" spans="2:6">
      <c r="B559" s="203">
        <v>10455</v>
      </c>
      <c r="C559" s="196">
        <v>71</v>
      </c>
      <c r="D559" s="196">
        <v>17.2</v>
      </c>
      <c r="E559" s="196">
        <v>30</v>
      </c>
      <c r="F559" s="204">
        <v>0</v>
      </c>
    </row>
    <row r="560" spans="2:6">
      <c r="B560" s="205">
        <v>10456</v>
      </c>
      <c r="C560" s="198">
        <v>21</v>
      </c>
      <c r="D560" s="198">
        <v>8</v>
      </c>
      <c r="E560" s="198">
        <v>40</v>
      </c>
      <c r="F560" s="206">
        <v>0.15000000596046448</v>
      </c>
    </row>
    <row r="561" spans="2:6">
      <c r="B561" s="203">
        <v>10456</v>
      </c>
      <c r="C561" s="196">
        <v>49</v>
      </c>
      <c r="D561" s="196">
        <v>16</v>
      </c>
      <c r="E561" s="196">
        <v>21</v>
      </c>
      <c r="F561" s="204">
        <v>0.15000000596046448</v>
      </c>
    </row>
    <row r="562" spans="2:6">
      <c r="B562" s="205">
        <v>10457</v>
      </c>
      <c r="C562" s="198">
        <v>59</v>
      </c>
      <c r="D562" s="198">
        <v>44</v>
      </c>
      <c r="E562" s="198">
        <v>36</v>
      </c>
      <c r="F562" s="206">
        <v>0</v>
      </c>
    </row>
    <row r="563" spans="2:6">
      <c r="B563" s="203">
        <v>10458</v>
      </c>
      <c r="C563" s="196">
        <v>26</v>
      </c>
      <c r="D563" s="196">
        <v>24.9</v>
      </c>
      <c r="E563" s="196">
        <v>30</v>
      </c>
      <c r="F563" s="204">
        <v>0</v>
      </c>
    </row>
    <row r="564" spans="2:6">
      <c r="B564" s="205">
        <v>10458</v>
      </c>
      <c r="C564" s="198">
        <v>28</v>
      </c>
      <c r="D564" s="198">
        <v>36.4</v>
      </c>
      <c r="E564" s="198">
        <v>30</v>
      </c>
      <c r="F564" s="206">
        <v>0</v>
      </c>
    </row>
    <row r="565" spans="2:6">
      <c r="B565" s="203">
        <v>10458</v>
      </c>
      <c r="C565" s="196">
        <v>43</v>
      </c>
      <c r="D565" s="196">
        <v>36.799999999999997</v>
      </c>
      <c r="E565" s="196">
        <v>20</v>
      </c>
      <c r="F565" s="204">
        <v>0</v>
      </c>
    </row>
    <row r="566" spans="2:6">
      <c r="B566" s="205">
        <v>10458</v>
      </c>
      <c r="C566" s="198">
        <v>56</v>
      </c>
      <c r="D566" s="198">
        <v>30.4</v>
      </c>
      <c r="E566" s="198">
        <v>15</v>
      </c>
      <c r="F566" s="206">
        <v>0</v>
      </c>
    </row>
    <row r="567" spans="2:6">
      <c r="B567" s="203">
        <v>10458</v>
      </c>
      <c r="C567" s="196">
        <v>71</v>
      </c>
      <c r="D567" s="196">
        <v>17.2</v>
      </c>
      <c r="E567" s="196">
        <v>50</v>
      </c>
      <c r="F567" s="204">
        <v>0</v>
      </c>
    </row>
    <row r="568" spans="2:6">
      <c r="B568" s="205">
        <v>10459</v>
      </c>
      <c r="C568" s="198">
        <v>7</v>
      </c>
      <c r="D568" s="198">
        <v>24</v>
      </c>
      <c r="E568" s="198">
        <v>16</v>
      </c>
      <c r="F568" s="206">
        <v>5.000000074505806E-2</v>
      </c>
    </row>
    <row r="569" spans="2:6">
      <c r="B569" s="203">
        <v>10459</v>
      </c>
      <c r="C569" s="196">
        <v>46</v>
      </c>
      <c r="D569" s="196">
        <v>9.6</v>
      </c>
      <c r="E569" s="196">
        <v>20</v>
      </c>
      <c r="F569" s="204">
        <v>5.000000074505806E-2</v>
      </c>
    </row>
    <row r="570" spans="2:6">
      <c r="B570" s="205">
        <v>10459</v>
      </c>
      <c r="C570" s="198">
        <v>72</v>
      </c>
      <c r="D570" s="198">
        <v>27.8</v>
      </c>
      <c r="E570" s="198">
        <v>40</v>
      </c>
      <c r="F570" s="206">
        <v>0</v>
      </c>
    </row>
    <row r="571" spans="2:6">
      <c r="B571" s="203">
        <v>10460</v>
      </c>
      <c r="C571" s="196">
        <v>68</v>
      </c>
      <c r="D571" s="196">
        <v>10</v>
      </c>
      <c r="E571" s="196">
        <v>21</v>
      </c>
      <c r="F571" s="204">
        <v>0.25</v>
      </c>
    </row>
    <row r="572" spans="2:6">
      <c r="B572" s="205">
        <v>10460</v>
      </c>
      <c r="C572" s="198">
        <v>75</v>
      </c>
      <c r="D572" s="198">
        <v>6.2</v>
      </c>
      <c r="E572" s="198">
        <v>4</v>
      </c>
      <c r="F572" s="206">
        <v>0.25</v>
      </c>
    </row>
    <row r="573" spans="2:6">
      <c r="B573" s="203">
        <v>10461</v>
      </c>
      <c r="C573" s="196">
        <v>21</v>
      </c>
      <c r="D573" s="196">
        <v>8</v>
      </c>
      <c r="E573" s="196">
        <v>40</v>
      </c>
      <c r="F573" s="204">
        <v>0.25</v>
      </c>
    </row>
    <row r="574" spans="2:6">
      <c r="B574" s="205">
        <v>10461</v>
      </c>
      <c r="C574" s="198">
        <v>30</v>
      </c>
      <c r="D574" s="198">
        <v>20.7</v>
      </c>
      <c r="E574" s="198">
        <v>28</v>
      </c>
      <c r="F574" s="206">
        <v>0.25</v>
      </c>
    </row>
    <row r="575" spans="2:6">
      <c r="B575" s="203">
        <v>10461</v>
      </c>
      <c r="C575" s="196">
        <v>55</v>
      </c>
      <c r="D575" s="196">
        <v>19.2</v>
      </c>
      <c r="E575" s="196">
        <v>60</v>
      </c>
      <c r="F575" s="204">
        <v>0.25</v>
      </c>
    </row>
    <row r="576" spans="2:6">
      <c r="B576" s="205">
        <v>10462</v>
      </c>
      <c r="C576" s="198">
        <v>13</v>
      </c>
      <c r="D576" s="198">
        <v>4.8</v>
      </c>
      <c r="E576" s="198">
        <v>1</v>
      </c>
      <c r="F576" s="206">
        <v>0</v>
      </c>
    </row>
    <row r="577" spans="2:6">
      <c r="B577" s="203">
        <v>10462</v>
      </c>
      <c r="C577" s="196">
        <v>23</v>
      </c>
      <c r="D577" s="196">
        <v>7.2</v>
      </c>
      <c r="E577" s="196">
        <v>21</v>
      </c>
      <c r="F577" s="204">
        <v>0</v>
      </c>
    </row>
    <row r="578" spans="2:6">
      <c r="B578" s="205">
        <v>10463</v>
      </c>
      <c r="C578" s="198">
        <v>19</v>
      </c>
      <c r="D578" s="198">
        <v>7.3</v>
      </c>
      <c r="E578" s="198">
        <v>21</v>
      </c>
      <c r="F578" s="206">
        <v>0</v>
      </c>
    </row>
    <row r="579" spans="2:6">
      <c r="B579" s="203">
        <v>10463</v>
      </c>
      <c r="C579" s="196">
        <v>42</v>
      </c>
      <c r="D579" s="196">
        <v>11.2</v>
      </c>
      <c r="E579" s="196">
        <v>50</v>
      </c>
      <c r="F579" s="204">
        <v>0</v>
      </c>
    </row>
    <row r="580" spans="2:6">
      <c r="B580" s="205">
        <v>10464</v>
      </c>
      <c r="C580" s="198">
        <v>4</v>
      </c>
      <c r="D580" s="198">
        <v>17.600000000000001</v>
      </c>
      <c r="E580" s="198">
        <v>16</v>
      </c>
      <c r="F580" s="206">
        <v>0.20000000298023224</v>
      </c>
    </row>
    <row r="581" spans="2:6">
      <c r="B581" s="203">
        <v>10464</v>
      </c>
      <c r="C581" s="196">
        <v>43</v>
      </c>
      <c r="D581" s="196">
        <v>36.799999999999997</v>
      </c>
      <c r="E581" s="196">
        <v>3</v>
      </c>
      <c r="F581" s="204">
        <v>0</v>
      </c>
    </row>
    <row r="582" spans="2:6">
      <c r="B582" s="205">
        <v>10464</v>
      </c>
      <c r="C582" s="198">
        <v>56</v>
      </c>
      <c r="D582" s="198">
        <v>30.4</v>
      </c>
      <c r="E582" s="198">
        <v>30</v>
      </c>
      <c r="F582" s="206">
        <v>0.20000000298023224</v>
      </c>
    </row>
    <row r="583" spans="2:6">
      <c r="B583" s="203">
        <v>10464</v>
      </c>
      <c r="C583" s="196">
        <v>60</v>
      </c>
      <c r="D583" s="196">
        <v>27.2</v>
      </c>
      <c r="E583" s="196">
        <v>20</v>
      </c>
      <c r="F583" s="204">
        <v>0</v>
      </c>
    </row>
    <row r="584" spans="2:6">
      <c r="B584" s="205">
        <v>10465</v>
      </c>
      <c r="C584" s="198">
        <v>24</v>
      </c>
      <c r="D584" s="198">
        <v>3.6</v>
      </c>
      <c r="E584" s="198">
        <v>25</v>
      </c>
      <c r="F584" s="206">
        <v>0</v>
      </c>
    </row>
    <row r="585" spans="2:6">
      <c r="B585" s="203">
        <v>10465</v>
      </c>
      <c r="C585" s="196">
        <v>29</v>
      </c>
      <c r="D585" s="196">
        <v>99</v>
      </c>
      <c r="E585" s="196">
        <v>18</v>
      </c>
      <c r="F585" s="204">
        <v>0.10000000149011612</v>
      </c>
    </row>
    <row r="586" spans="2:6">
      <c r="B586" s="205">
        <v>10465</v>
      </c>
      <c r="C586" s="198">
        <v>40</v>
      </c>
      <c r="D586" s="198">
        <v>14.7</v>
      </c>
      <c r="E586" s="198">
        <v>20</v>
      </c>
      <c r="F586" s="206">
        <v>0</v>
      </c>
    </row>
    <row r="587" spans="2:6">
      <c r="B587" s="203">
        <v>10465</v>
      </c>
      <c r="C587" s="196">
        <v>45</v>
      </c>
      <c r="D587" s="196">
        <v>7.6</v>
      </c>
      <c r="E587" s="196">
        <v>30</v>
      </c>
      <c r="F587" s="204">
        <v>0.10000000149011612</v>
      </c>
    </row>
    <row r="588" spans="2:6">
      <c r="B588" s="205">
        <v>10465</v>
      </c>
      <c r="C588" s="198">
        <v>50</v>
      </c>
      <c r="D588" s="198">
        <v>13</v>
      </c>
      <c r="E588" s="198">
        <v>25</v>
      </c>
      <c r="F588" s="206">
        <v>0</v>
      </c>
    </row>
    <row r="589" spans="2:6">
      <c r="B589" s="203">
        <v>10466</v>
      </c>
      <c r="C589" s="196">
        <v>11</v>
      </c>
      <c r="D589" s="196">
        <v>16.8</v>
      </c>
      <c r="E589" s="196">
        <v>10</v>
      </c>
      <c r="F589" s="204">
        <v>0</v>
      </c>
    </row>
    <row r="590" spans="2:6">
      <c r="B590" s="205">
        <v>10466</v>
      </c>
      <c r="C590" s="198">
        <v>46</v>
      </c>
      <c r="D590" s="198">
        <v>9.6</v>
      </c>
      <c r="E590" s="198">
        <v>5</v>
      </c>
      <c r="F590" s="206">
        <v>0</v>
      </c>
    </row>
    <row r="591" spans="2:6">
      <c r="B591" s="203">
        <v>10467</v>
      </c>
      <c r="C591" s="196">
        <v>24</v>
      </c>
      <c r="D591" s="196">
        <v>3.6</v>
      </c>
      <c r="E591" s="196">
        <v>28</v>
      </c>
      <c r="F591" s="204">
        <v>0</v>
      </c>
    </row>
    <row r="592" spans="2:6">
      <c r="B592" s="205">
        <v>10467</v>
      </c>
      <c r="C592" s="198">
        <v>25</v>
      </c>
      <c r="D592" s="198">
        <v>11.2</v>
      </c>
      <c r="E592" s="198">
        <v>12</v>
      </c>
      <c r="F592" s="206">
        <v>0</v>
      </c>
    </row>
    <row r="593" spans="2:6">
      <c r="B593" s="203">
        <v>10468</v>
      </c>
      <c r="C593" s="196">
        <v>30</v>
      </c>
      <c r="D593" s="196">
        <v>20.7</v>
      </c>
      <c r="E593" s="196">
        <v>8</v>
      </c>
      <c r="F593" s="204">
        <v>0</v>
      </c>
    </row>
    <row r="594" spans="2:6">
      <c r="B594" s="205">
        <v>10468</v>
      </c>
      <c r="C594" s="198">
        <v>43</v>
      </c>
      <c r="D594" s="198">
        <v>36.799999999999997</v>
      </c>
      <c r="E594" s="198">
        <v>15</v>
      </c>
      <c r="F594" s="206">
        <v>0</v>
      </c>
    </row>
    <row r="595" spans="2:6">
      <c r="B595" s="203">
        <v>10469</v>
      </c>
      <c r="C595" s="196">
        <v>2</v>
      </c>
      <c r="D595" s="196">
        <v>15.2</v>
      </c>
      <c r="E595" s="196">
        <v>40</v>
      </c>
      <c r="F595" s="204">
        <v>0.15000000596046448</v>
      </c>
    </row>
    <row r="596" spans="2:6">
      <c r="B596" s="205">
        <v>10469</v>
      </c>
      <c r="C596" s="198">
        <v>16</v>
      </c>
      <c r="D596" s="198">
        <v>13.9</v>
      </c>
      <c r="E596" s="198">
        <v>35</v>
      </c>
      <c r="F596" s="206">
        <v>0.15000000596046448</v>
      </c>
    </row>
    <row r="597" spans="2:6">
      <c r="B597" s="203">
        <v>10469</v>
      </c>
      <c r="C597" s="196">
        <v>44</v>
      </c>
      <c r="D597" s="196">
        <v>15.5</v>
      </c>
      <c r="E597" s="196">
        <v>2</v>
      </c>
      <c r="F597" s="204">
        <v>0.15000000596046448</v>
      </c>
    </row>
    <row r="598" spans="2:6">
      <c r="B598" s="205">
        <v>10470</v>
      </c>
      <c r="C598" s="198">
        <v>18</v>
      </c>
      <c r="D598" s="198">
        <v>50</v>
      </c>
      <c r="E598" s="198">
        <v>30</v>
      </c>
      <c r="F598" s="206">
        <v>0</v>
      </c>
    </row>
    <row r="599" spans="2:6">
      <c r="B599" s="203">
        <v>10470</v>
      </c>
      <c r="C599" s="196">
        <v>23</v>
      </c>
      <c r="D599" s="196">
        <v>7.2</v>
      </c>
      <c r="E599" s="196">
        <v>15</v>
      </c>
      <c r="F599" s="204">
        <v>0</v>
      </c>
    </row>
    <row r="600" spans="2:6">
      <c r="B600" s="205">
        <v>10470</v>
      </c>
      <c r="C600" s="198">
        <v>64</v>
      </c>
      <c r="D600" s="198">
        <v>26.6</v>
      </c>
      <c r="E600" s="198">
        <v>8</v>
      </c>
      <c r="F600" s="206">
        <v>0</v>
      </c>
    </row>
    <row r="601" spans="2:6">
      <c r="B601" s="203">
        <v>10471</v>
      </c>
      <c r="C601" s="196">
        <v>7</v>
      </c>
      <c r="D601" s="196">
        <v>24</v>
      </c>
      <c r="E601" s="196">
        <v>30</v>
      </c>
      <c r="F601" s="204">
        <v>0</v>
      </c>
    </row>
    <row r="602" spans="2:6">
      <c r="B602" s="205">
        <v>10471</v>
      </c>
      <c r="C602" s="198">
        <v>56</v>
      </c>
      <c r="D602" s="198">
        <v>30.4</v>
      </c>
      <c r="E602" s="198">
        <v>20</v>
      </c>
      <c r="F602" s="206">
        <v>0</v>
      </c>
    </row>
    <row r="603" spans="2:6">
      <c r="B603" s="203">
        <v>10472</v>
      </c>
      <c r="C603" s="196">
        <v>24</v>
      </c>
      <c r="D603" s="196">
        <v>3.6</v>
      </c>
      <c r="E603" s="196">
        <v>80</v>
      </c>
      <c r="F603" s="204">
        <v>5.000000074505806E-2</v>
      </c>
    </row>
    <row r="604" spans="2:6">
      <c r="B604" s="205">
        <v>10472</v>
      </c>
      <c r="C604" s="198">
        <v>51</v>
      </c>
      <c r="D604" s="198">
        <v>42.4</v>
      </c>
      <c r="E604" s="198">
        <v>18</v>
      </c>
      <c r="F604" s="206">
        <v>0</v>
      </c>
    </row>
    <row r="605" spans="2:6">
      <c r="B605" s="203">
        <v>10473</v>
      </c>
      <c r="C605" s="196">
        <v>33</v>
      </c>
      <c r="D605" s="196">
        <v>2</v>
      </c>
      <c r="E605" s="196">
        <v>12</v>
      </c>
      <c r="F605" s="204">
        <v>0</v>
      </c>
    </row>
    <row r="606" spans="2:6">
      <c r="B606" s="205">
        <v>10473</v>
      </c>
      <c r="C606" s="198">
        <v>71</v>
      </c>
      <c r="D606" s="198">
        <v>17.2</v>
      </c>
      <c r="E606" s="198">
        <v>12</v>
      </c>
      <c r="F606" s="206">
        <v>0</v>
      </c>
    </row>
    <row r="607" spans="2:6">
      <c r="B607" s="203">
        <v>10474</v>
      </c>
      <c r="C607" s="196">
        <v>14</v>
      </c>
      <c r="D607" s="196">
        <v>18.600000000000001</v>
      </c>
      <c r="E607" s="196">
        <v>12</v>
      </c>
      <c r="F607" s="204">
        <v>0</v>
      </c>
    </row>
    <row r="608" spans="2:6">
      <c r="B608" s="205">
        <v>10474</v>
      </c>
      <c r="C608" s="198">
        <v>28</v>
      </c>
      <c r="D608" s="198">
        <v>36.4</v>
      </c>
      <c r="E608" s="198">
        <v>18</v>
      </c>
      <c r="F608" s="206">
        <v>0</v>
      </c>
    </row>
    <row r="609" spans="2:6">
      <c r="B609" s="203">
        <v>10474</v>
      </c>
      <c r="C609" s="196">
        <v>40</v>
      </c>
      <c r="D609" s="196">
        <v>14.7</v>
      </c>
      <c r="E609" s="196">
        <v>21</v>
      </c>
      <c r="F609" s="204">
        <v>0</v>
      </c>
    </row>
    <row r="610" spans="2:6">
      <c r="B610" s="205">
        <v>10474</v>
      </c>
      <c r="C610" s="198">
        <v>75</v>
      </c>
      <c r="D610" s="198">
        <v>6.2</v>
      </c>
      <c r="E610" s="198">
        <v>10</v>
      </c>
      <c r="F610" s="206">
        <v>0</v>
      </c>
    </row>
    <row r="611" spans="2:6">
      <c r="B611" s="203">
        <v>10475</v>
      </c>
      <c r="C611" s="196">
        <v>31</v>
      </c>
      <c r="D611" s="196">
        <v>10</v>
      </c>
      <c r="E611" s="196">
        <v>35</v>
      </c>
      <c r="F611" s="204">
        <v>0.15000000596046448</v>
      </c>
    </row>
    <row r="612" spans="2:6">
      <c r="B612" s="205">
        <v>10475</v>
      </c>
      <c r="C612" s="198">
        <v>66</v>
      </c>
      <c r="D612" s="198">
        <v>13.6</v>
      </c>
      <c r="E612" s="198">
        <v>60</v>
      </c>
      <c r="F612" s="206">
        <v>0.15000000596046448</v>
      </c>
    </row>
    <row r="613" spans="2:6">
      <c r="B613" s="203">
        <v>10475</v>
      </c>
      <c r="C613" s="196">
        <v>76</v>
      </c>
      <c r="D613" s="196">
        <v>14.4</v>
      </c>
      <c r="E613" s="196">
        <v>42</v>
      </c>
      <c r="F613" s="204">
        <v>0.15000000596046448</v>
      </c>
    </row>
    <row r="614" spans="2:6">
      <c r="B614" s="205">
        <v>10476</v>
      </c>
      <c r="C614" s="198">
        <v>55</v>
      </c>
      <c r="D614" s="198">
        <v>19.2</v>
      </c>
      <c r="E614" s="198">
        <v>2</v>
      </c>
      <c r="F614" s="206">
        <v>5.000000074505806E-2</v>
      </c>
    </row>
    <row r="615" spans="2:6">
      <c r="B615" s="203">
        <v>10476</v>
      </c>
      <c r="C615" s="196">
        <v>70</v>
      </c>
      <c r="D615" s="196">
        <v>12</v>
      </c>
      <c r="E615" s="196">
        <v>12</v>
      </c>
      <c r="F615" s="204">
        <v>0</v>
      </c>
    </row>
    <row r="616" spans="2:6">
      <c r="B616" s="205">
        <v>10477</v>
      </c>
      <c r="C616" s="198">
        <v>1</v>
      </c>
      <c r="D616" s="198">
        <v>14.4</v>
      </c>
      <c r="E616" s="198">
        <v>15</v>
      </c>
      <c r="F616" s="206">
        <v>0</v>
      </c>
    </row>
    <row r="617" spans="2:6">
      <c r="B617" s="203">
        <v>10477</v>
      </c>
      <c r="C617" s="196">
        <v>21</v>
      </c>
      <c r="D617" s="196">
        <v>8</v>
      </c>
      <c r="E617" s="196">
        <v>21</v>
      </c>
      <c r="F617" s="204">
        <v>0.25</v>
      </c>
    </row>
    <row r="618" spans="2:6">
      <c r="B618" s="205">
        <v>10477</v>
      </c>
      <c r="C618" s="198">
        <v>39</v>
      </c>
      <c r="D618" s="198">
        <v>14.4</v>
      </c>
      <c r="E618" s="198">
        <v>20</v>
      </c>
      <c r="F618" s="206">
        <v>0.25</v>
      </c>
    </row>
    <row r="619" spans="2:6">
      <c r="B619" s="203">
        <v>10478</v>
      </c>
      <c r="C619" s="196">
        <v>10</v>
      </c>
      <c r="D619" s="196">
        <v>24.8</v>
      </c>
      <c r="E619" s="196">
        <v>20</v>
      </c>
      <c r="F619" s="204">
        <v>5.000000074505806E-2</v>
      </c>
    </row>
    <row r="620" spans="2:6">
      <c r="B620" s="205">
        <v>10479</v>
      </c>
      <c r="C620" s="198">
        <v>38</v>
      </c>
      <c r="D620" s="198">
        <v>210.8</v>
      </c>
      <c r="E620" s="198">
        <v>30</v>
      </c>
      <c r="F620" s="206">
        <v>0</v>
      </c>
    </row>
    <row r="621" spans="2:6">
      <c r="B621" s="203">
        <v>10479</v>
      </c>
      <c r="C621" s="196">
        <v>53</v>
      </c>
      <c r="D621" s="196">
        <v>26.2</v>
      </c>
      <c r="E621" s="196">
        <v>28</v>
      </c>
      <c r="F621" s="204">
        <v>0</v>
      </c>
    </row>
    <row r="622" spans="2:6">
      <c r="B622" s="205">
        <v>10479</v>
      </c>
      <c r="C622" s="198">
        <v>59</v>
      </c>
      <c r="D622" s="198">
        <v>44</v>
      </c>
      <c r="E622" s="198">
        <v>60</v>
      </c>
      <c r="F622" s="206">
        <v>0</v>
      </c>
    </row>
    <row r="623" spans="2:6">
      <c r="B623" s="203">
        <v>10479</v>
      </c>
      <c r="C623" s="196">
        <v>64</v>
      </c>
      <c r="D623" s="196">
        <v>26.6</v>
      </c>
      <c r="E623" s="196">
        <v>30</v>
      </c>
      <c r="F623" s="204">
        <v>0</v>
      </c>
    </row>
    <row r="624" spans="2:6">
      <c r="B624" s="205">
        <v>10480</v>
      </c>
      <c r="C624" s="198">
        <v>47</v>
      </c>
      <c r="D624" s="198">
        <v>7.6</v>
      </c>
      <c r="E624" s="198">
        <v>30</v>
      </c>
      <c r="F624" s="206">
        <v>0</v>
      </c>
    </row>
    <row r="625" spans="2:6">
      <c r="B625" s="203">
        <v>10480</v>
      </c>
      <c r="C625" s="196">
        <v>59</v>
      </c>
      <c r="D625" s="196">
        <v>44</v>
      </c>
      <c r="E625" s="196">
        <v>12</v>
      </c>
      <c r="F625" s="204">
        <v>0</v>
      </c>
    </row>
    <row r="626" spans="2:6">
      <c r="B626" s="205">
        <v>10481</v>
      </c>
      <c r="C626" s="198">
        <v>49</v>
      </c>
      <c r="D626" s="198">
        <v>16</v>
      </c>
      <c r="E626" s="198">
        <v>24</v>
      </c>
      <c r="F626" s="206">
        <v>0</v>
      </c>
    </row>
    <row r="627" spans="2:6">
      <c r="B627" s="203">
        <v>10481</v>
      </c>
      <c r="C627" s="196">
        <v>60</v>
      </c>
      <c r="D627" s="196">
        <v>27.2</v>
      </c>
      <c r="E627" s="196">
        <v>40</v>
      </c>
      <c r="F627" s="204">
        <v>0</v>
      </c>
    </row>
    <row r="628" spans="2:6">
      <c r="B628" s="205">
        <v>10482</v>
      </c>
      <c r="C628" s="198">
        <v>40</v>
      </c>
      <c r="D628" s="198">
        <v>14.7</v>
      </c>
      <c r="E628" s="198">
        <v>10</v>
      </c>
      <c r="F628" s="206">
        <v>0</v>
      </c>
    </row>
    <row r="629" spans="2:6">
      <c r="B629" s="203">
        <v>10483</v>
      </c>
      <c r="C629" s="196">
        <v>34</v>
      </c>
      <c r="D629" s="196">
        <v>11.2</v>
      </c>
      <c r="E629" s="196">
        <v>35</v>
      </c>
      <c r="F629" s="204">
        <v>5.000000074505806E-2</v>
      </c>
    </row>
    <row r="630" spans="2:6">
      <c r="B630" s="205">
        <v>10483</v>
      </c>
      <c r="C630" s="198">
        <v>77</v>
      </c>
      <c r="D630" s="198">
        <v>10.4</v>
      </c>
      <c r="E630" s="198">
        <v>30</v>
      </c>
      <c r="F630" s="206">
        <v>5.000000074505806E-2</v>
      </c>
    </row>
    <row r="631" spans="2:6">
      <c r="B631" s="203">
        <v>10484</v>
      </c>
      <c r="C631" s="196">
        <v>21</v>
      </c>
      <c r="D631" s="196">
        <v>8</v>
      </c>
      <c r="E631" s="196">
        <v>14</v>
      </c>
      <c r="F631" s="204">
        <v>0</v>
      </c>
    </row>
    <row r="632" spans="2:6">
      <c r="B632" s="205">
        <v>10484</v>
      </c>
      <c r="C632" s="198">
        <v>40</v>
      </c>
      <c r="D632" s="198">
        <v>14.7</v>
      </c>
      <c r="E632" s="198">
        <v>10</v>
      </c>
      <c r="F632" s="206">
        <v>0</v>
      </c>
    </row>
    <row r="633" spans="2:6">
      <c r="B633" s="203">
        <v>10484</v>
      </c>
      <c r="C633" s="196">
        <v>51</v>
      </c>
      <c r="D633" s="196">
        <v>42.4</v>
      </c>
      <c r="E633" s="196">
        <v>3</v>
      </c>
      <c r="F633" s="204">
        <v>0</v>
      </c>
    </row>
    <row r="634" spans="2:6">
      <c r="B634" s="205">
        <v>10485</v>
      </c>
      <c r="C634" s="198">
        <v>2</v>
      </c>
      <c r="D634" s="198">
        <v>15.2</v>
      </c>
      <c r="E634" s="198">
        <v>20</v>
      </c>
      <c r="F634" s="206">
        <v>0.10000000149011612</v>
      </c>
    </row>
    <row r="635" spans="2:6">
      <c r="B635" s="203">
        <v>10485</v>
      </c>
      <c r="C635" s="196">
        <v>3</v>
      </c>
      <c r="D635" s="196">
        <v>8</v>
      </c>
      <c r="E635" s="196">
        <v>20</v>
      </c>
      <c r="F635" s="204">
        <v>0.10000000149011612</v>
      </c>
    </row>
    <row r="636" spans="2:6">
      <c r="B636" s="205">
        <v>10485</v>
      </c>
      <c r="C636" s="198">
        <v>55</v>
      </c>
      <c r="D636" s="198">
        <v>19.2</v>
      </c>
      <c r="E636" s="198">
        <v>30</v>
      </c>
      <c r="F636" s="206">
        <v>0.10000000149011612</v>
      </c>
    </row>
    <row r="637" spans="2:6">
      <c r="B637" s="203">
        <v>10485</v>
      </c>
      <c r="C637" s="196">
        <v>70</v>
      </c>
      <c r="D637" s="196">
        <v>12</v>
      </c>
      <c r="E637" s="196">
        <v>60</v>
      </c>
      <c r="F637" s="204">
        <v>0.10000000149011612</v>
      </c>
    </row>
    <row r="638" spans="2:6">
      <c r="B638" s="205">
        <v>10486</v>
      </c>
      <c r="C638" s="198">
        <v>11</v>
      </c>
      <c r="D638" s="198">
        <v>16.8</v>
      </c>
      <c r="E638" s="198">
        <v>5</v>
      </c>
      <c r="F638" s="206">
        <v>0</v>
      </c>
    </row>
    <row r="639" spans="2:6">
      <c r="B639" s="203">
        <v>10486</v>
      </c>
      <c r="C639" s="196">
        <v>51</v>
      </c>
      <c r="D639" s="196">
        <v>42.4</v>
      </c>
      <c r="E639" s="196">
        <v>25</v>
      </c>
      <c r="F639" s="204">
        <v>0</v>
      </c>
    </row>
    <row r="640" spans="2:6">
      <c r="B640" s="205">
        <v>10486</v>
      </c>
      <c r="C640" s="198">
        <v>74</v>
      </c>
      <c r="D640" s="198">
        <v>8</v>
      </c>
      <c r="E640" s="198">
        <v>16</v>
      </c>
      <c r="F640" s="206">
        <v>0</v>
      </c>
    </row>
    <row r="641" spans="2:6">
      <c r="B641" s="203">
        <v>10487</v>
      </c>
      <c r="C641" s="196">
        <v>19</v>
      </c>
      <c r="D641" s="196">
        <v>7.3</v>
      </c>
      <c r="E641" s="196">
        <v>5</v>
      </c>
      <c r="F641" s="204">
        <v>0</v>
      </c>
    </row>
    <row r="642" spans="2:6">
      <c r="B642" s="205">
        <v>10487</v>
      </c>
      <c r="C642" s="198">
        <v>26</v>
      </c>
      <c r="D642" s="198">
        <v>24.9</v>
      </c>
      <c r="E642" s="198">
        <v>30</v>
      </c>
      <c r="F642" s="206">
        <v>0</v>
      </c>
    </row>
    <row r="643" spans="2:6">
      <c r="B643" s="203">
        <v>10487</v>
      </c>
      <c r="C643" s="196">
        <v>54</v>
      </c>
      <c r="D643" s="196">
        <v>5.9</v>
      </c>
      <c r="E643" s="196">
        <v>24</v>
      </c>
      <c r="F643" s="204">
        <v>0.25</v>
      </c>
    </row>
    <row r="644" spans="2:6">
      <c r="B644" s="205">
        <v>10488</v>
      </c>
      <c r="C644" s="198">
        <v>59</v>
      </c>
      <c r="D644" s="198">
        <v>44</v>
      </c>
      <c r="E644" s="198">
        <v>30</v>
      </c>
      <c r="F644" s="206">
        <v>0</v>
      </c>
    </row>
    <row r="645" spans="2:6">
      <c r="B645" s="203">
        <v>10488</v>
      </c>
      <c r="C645" s="196">
        <v>73</v>
      </c>
      <c r="D645" s="196">
        <v>12</v>
      </c>
      <c r="E645" s="196">
        <v>20</v>
      </c>
      <c r="F645" s="204">
        <v>0.20000000298023224</v>
      </c>
    </row>
    <row r="646" spans="2:6">
      <c r="B646" s="205">
        <v>10489</v>
      </c>
      <c r="C646" s="198">
        <v>11</v>
      </c>
      <c r="D646" s="198">
        <v>16.8</v>
      </c>
      <c r="E646" s="198">
        <v>15</v>
      </c>
      <c r="F646" s="206">
        <v>0.25</v>
      </c>
    </row>
    <row r="647" spans="2:6">
      <c r="B647" s="203">
        <v>10489</v>
      </c>
      <c r="C647" s="196">
        <v>16</v>
      </c>
      <c r="D647" s="196">
        <v>13.9</v>
      </c>
      <c r="E647" s="196">
        <v>18</v>
      </c>
      <c r="F647" s="204">
        <v>0</v>
      </c>
    </row>
    <row r="648" spans="2:6">
      <c r="B648" s="205">
        <v>10490</v>
      </c>
      <c r="C648" s="198">
        <v>59</v>
      </c>
      <c r="D648" s="198">
        <v>44</v>
      </c>
      <c r="E648" s="198">
        <v>60</v>
      </c>
      <c r="F648" s="206">
        <v>0</v>
      </c>
    </row>
    <row r="649" spans="2:6">
      <c r="B649" s="203">
        <v>10490</v>
      </c>
      <c r="C649" s="196">
        <v>68</v>
      </c>
      <c r="D649" s="196">
        <v>10</v>
      </c>
      <c r="E649" s="196">
        <v>30</v>
      </c>
      <c r="F649" s="204">
        <v>0</v>
      </c>
    </row>
    <row r="650" spans="2:6">
      <c r="B650" s="205">
        <v>10490</v>
      </c>
      <c r="C650" s="198">
        <v>75</v>
      </c>
      <c r="D650" s="198">
        <v>6.2</v>
      </c>
      <c r="E650" s="198">
        <v>36</v>
      </c>
      <c r="F650" s="206">
        <v>0</v>
      </c>
    </row>
    <row r="651" spans="2:6">
      <c r="B651" s="203">
        <v>10491</v>
      </c>
      <c r="C651" s="196">
        <v>44</v>
      </c>
      <c r="D651" s="196">
        <v>15.5</v>
      </c>
      <c r="E651" s="196">
        <v>15</v>
      </c>
      <c r="F651" s="204">
        <v>0.15000000596046448</v>
      </c>
    </row>
    <row r="652" spans="2:6">
      <c r="B652" s="205">
        <v>10491</v>
      </c>
      <c r="C652" s="198">
        <v>77</v>
      </c>
      <c r="D652" s="198">
        <v>10.4</v>
      </c>
      <c r="E652" s="198">
        <v>7</v>
      </c>
      <c r="F652" s="206">
        <v>0.15000000596046448</v>
      </c>
    </row>
    <row r="653" spans="2:6">
      <c r="B653" s="203">
        <v>10492</v>
      </c>
      <c r="C653" s="196">
        <v>25</v>
      </c>
      <c r="D653" s="196">
        <v>11.2</v>
      </c>
      <c r="E653" s="196">
        <v>60</v>
      </c>
      <c r="F653" s="204">
        <v>5.000000074505806E-2</v>
      </c>
    </row>
    <row r="654" spans="2:6">
      <c r="B654" s="205">
        <v>10492</v>
      </c>
      <c r="C654" s="198">
        <v>42</v>
      </c>
      <c r="D654" s="198">
        <v>11.2</v>
      </c>
      <c r="E654" s="198">
        <v>20</v>
      </c>
      <c r="F654" s="206">
        <v>5.000000074505806E-2</v>
      </c>
    </row>
    <row r="655" spans="2:6">
      <c r="B655" s="203">
        <v>10493</v>
      </c>
      <c r="C655" s="196">
        <v>65</v>
      </c>
      <c r="D655" s="196">
        <v>16.8</v>
      </c>
      <c r="E655" s="196">
        <v>15</v>
      </c>
      <c r="F655" s="204">
        <v>0.10000000149011612</v>
      </c>
    </row>
    <row r="656" spans="2:6">
      <c r="B656" s="205">
        <v>10493</v>
      </c>
      <c r="C656" s="198">
        <v>66</v>
      </c>
      <c r="D656" s="198">
        <v>13.6</v>
      </c>
      <c r="E656" s="198">
        <v>10</v>
      </c>
      <c r="F656" s="206">
        <v>0.10000000149011612</v>
      </c>
    </row>
    <row r="657" spans="2:6">
      <c r="B657" s="203">
        <v>10493</v>
      </c>
      <c r="C657" s="196">
        <v>69</v>
      </c>
      <c r="D657" s="196">
        <v>28.8</v>
      </c>
      <c r="E657" s="196">
        <v>10</v>
      </c>
      <c r="F657" s="204">
        <v>0.10000000149011612</v>
      </c>
    </row>
    <row r="658" spans="2:6">
      <c r="B658" s="205">
        <v>10494</v>
      </c>
      <c r="C658" s="198">
        <v>56</v>
      </c>
      <c r="D658" s="198">
        <v>30.4</v>
      </c>
      <c r="E658" s="198">
        <v>30</v>
      </c>
      <c r="F658" s="206">
        <v>0</v>
      </c>
    </row>
    <row r="659" spans="2:6">
      <c r="B659" s="203">
        <v>10495</v>
      </c>
      <c r="C659" s="196">
        <v>23</v>
      </c>
      <c r="D659" s="196">
        <v>7.2</v>
      </c>
      <c r="E659" s="196">
        <v>10</v>
      </c>
      <c r="F659" s="204">
        <v>0</v>
      </c>
    </row>
    <row r="660" spans="2:6">
      <c r="B660" s="205">
        <v>10495</v>
      </c>
      <c r="C660" s="198">
        <v>41</v>
      </c>
      <c r="D660" s="198">
        <v>7.7</v>
      </c>
      <c r="E660" s="198">
        <v>20</v>
      </c>
      <c r="F660" s="206">
        <v>0</v>
      </c>
    </row>
    <row r="661" spans="2:6">
      <c r="B661" s="203">
        <v>10495</v>
      </c>
      <c r="C661" s="196">
        <v>77</v>
      </c>
      <c r="D661" s="196">
        <v>10.4</v>
      </c>
      <c r="E661" s="196">
        <v>5</v>
      </c>
      <c r="F661" s="204">
        <v>0</v>
      </c>
    </row>
    <row r="662" spans="2:6">
      <c r="B662" s="205">
        <v>10496</v>
      </c>
      <c r="C662" s="198">
        <v>31</v>
      </c>
      <c r="D662" s="198">
        <v>10</v>
      </c>
      <c r="E662" s="198">
        <v>20</v>
      </c>
      <c r="F662" s="206">
        <v>5.000000074505806E-2</v>
      </c>
    </row>
    <row r="663" spans="2:6">
      <c r="B663" s="203">
        <v>10497</v>
      </c>
      <c r="C663" s="196">
        <v>56</v>
      </c>
      <c r="D663" s="196">
        <v>30.4</v>
      </c>
      <c r="E663" s="196">
        <v>14</v>
      </c>
      <c r="F663" s="204">
        <v>0</v>
      </c>
    </row>
    <row r="664" spans="2:6">
      <c r="B664" s="205">
        <v>10497</v>
      </c>
      <c r="C664" s="198">
        <v>72</v>
      </c>
      <c r="D664" s="198">
        <v>27.8</v>
      </c>
      <c r="E664" s="198">
        <v>25</v>
      </c>
      <c r="F664" s="206">
        <v>0</v>
      </c>
    </row>
    <row r="665" spans="2:6">
      <c r="B665" s="203">
        <v>10497</v>
      </c>
      <c r="C665" s="196">
        <v>77</v>
      </c>
      <c r="D665" s="196">
        <v>10.4</v>
      </c>
      <c r="E665" s="196">
        <v>25</v>
      </c>
      <c r="F665" s="204">
        <v>0</v>
      </c>
    </row>
    <row r="666" spans="2:6">
      <c r="B666" s="205">
        <v>10498</v>
      </c>
      <c r="C666" s="198">
        <v>24</v>
      </c>
      <c r="D666" s="198">
        <v>4.5</v>
      </c>
      <c r="E666" s="198">
        <v>14</v>
      </c>
      <c r="F666" s="206">
        <v>0</v>
      </c>
    </row>
    <row r="667" spans="2:6">
      <c r="B667" s="203">
        <v>10498</v>
      </c>
      <c r="C667" s="196">
        <v>40</v>
      </c>
      <c r="D667" s="196">
        <v>18.399999999999999</v>
      </c>
      <c r="E667" s="196">
        <v>5</v>
      </c>
      <c r="F667" s="204">
        <v>0</v>
      </c>
    </row>
    <row r="668" spans="2:6">
      <c r="B668" s="205">
        <v>10498</v>
      </c>
      <c r="C668" s="198">
        <v>42</v>
      </c>
      <c r="D668" s="198">
        <v>14</v>
      </c>
      <c r="E668" s="198">
        <v>30</v>
      </c>
      <c r="F668" s="206">
        <v>0</v>
      </c>
    </row>
    <row r="669" spans="2:6">
      <c r="B669" s="203">
        <v>10499</v>
      </c>
      <c r="C669" s="196">
        <v>28</v>
      </c>
      <c r="D669" s="196">
        <v>45.6</v>
      </c>
      <c r="E669" s="196">
        <v>20</v>
      </c>
      <c r="F669" s="204">
        <v>0</v>
      </c>
    </row>
    <row r="670" spans="2:6">
      <c r="B670" s="205">
        <v>10499</v>
      </c>
      <c r="C670" s="198">
        <v>49</v>
      </c>
      <c r="D670" s="198">
        <v>20</v>
      </c>
      <c r="E670" s="198">
        <v>25</v>
      </c>
      <c r="F670" s="206">
        <v>0</v>
      </c>
    </row>
    <row r="671" spans="2:6">
      <c r="B671" s="203">
        <v>10500</v>
      </c>
      <c r="C671" s="196">
        <v>15</v>
      </c>
      <c r="D671" s="196">
        <v>15.5</v>
      </c>
      <c r="E671" s="196">
        <v>12</v>
      </c>
      <c r="F671" s="204">
        <v>5.000000074505806E-2</v>
      </c>
    </row>
    <row r="672" spans="2:6">
      <c r="B672" s="205">
        <v>10500</v>
      </c>
      <c r="C672" s="198">
        <v>28</v>
      </c>
      <c r="D672" s="198">
        <v>45.6</v>
      </c>
      <c r="E672" s="198">
        <v>8</v>
      </c>
      <c r="F672" s="206">
        <v>5.000000074505806E-2</v>
      </c>
    </row>
    <row r="673" spans="2:6">
      <c r="B673" s="203">
        <v>10501</v>
      </c>
      <c r="C673" s="196">
        <v>54</v>
      </c>
      <c r="D673" s="196">
        <v>7.45</v>
      </c>
      <c r="E673" s="196">
        <v>20</v>
      </c>
      <c r="F673" s="204">
        <v>0</v>
      </c>
    </row>
    <row r="674" spans="2:6">
      <c r="B674" s="205">
        <v>10502</v>
      </c>
      <c r="C674" s="198">
        <v>45</v>
      </c>
      <c r="D674" s="198">
        <v>9.5</v>
      </c>
      <c r="E674" s="198">
        <v>21</v>
      </c>
      <c r="F674" s="206">
        <v>0</v>
      </c>
    </row>
    <row r="675" spans="2:6">
      <c r="B675" s="203">
        <v>10502</v>
      </c>
      <c r="C675" s="196">
        <v>53</v>
      </c>
      <c r="D675" s="196">
        <v>32.799999999999997</v>
      </c>
      <c r="E675" s="196">
        <v>6</v>
      </c>
      <c r="F675" s="204">
        <v>0</v>
      </c>
    </row>
    <row r="676" spans="2:6">
      <c r="B676" s="205">
        <v>10502</v>
      </c>
      <c r="C676" s="198">
        <v>67</v>
      </c>
      <c r="D676" s="198">
        <v>14</v>
      </c>
      <c r="E676" s="198">
        <v>30</v>
      </c>
      <c r="F676" s="206">
        <v>0</v>
      </c>
    </row>
    <row r="677" spans="2:6">
      <c r="B677" s="203">
        <v>10503</v>
      </c>
      <c r="C677" s="196">
        <v>14</v>
      </c>
      <c r="D677" s="196">
        <v>23.25</v>
      </c>
      <c r="E677" s="196">
        <v>70</v>
      </c>
      <c r="F677" s="204">
        <v>0</v>
      </c>
    </row>
    <row r="678" spans="2:6">
      <c r="B678" s="205">
        <v>10503</v>
      </c>
      <c r="C678" s="198">
        <v>65</v>
      </c>
      <c r="D678" s="198">
        <v>21.05</v>
      </c>
      <c r="E678" s="198">
        <v>20</v>
      </c>
      <c r="F678" s="206">
        <v>0</v>
      </c>
    </row>
    <row r="679" spans="2:6">
      <c r="B679" s="203">
        <v>10504</v>
      </c>
      <c r="C679" s="196">
        <v>2</v>
      </c>
      <c r="D679" s="196">
        <v>19</v>
      </c>
      <c r="E679" s="196">
        <v>12</v>
      </c>
      <c r="F679" s="204">
        <v>0</v>
      </c>
    </row>
    <row r="680" spans="2:6">
      <c r="B680" s="205">
        <v>10504</v>
      </c>
      <c r="C680" s="198">
        <v>21</v>
      </c>
      <c r="D680" s="198">
        <v>10</v>
      </c>
      <c r="E680" s="198">
        <v>12</v>
      </c>
      <c r="F680" s="206">
        <v>0</v>
      </c>
    </row>
    <row r="681" spans="2:6">
      <c r="B681" s="203">
        <v>10504</v>
      </c>
      <c r="C681" s="196">
        <v>53</v>
      </c>
      <c r="D681" s="196">
        <v>32.799999999999997</v>
      </c>
      <c r="E681" s="196">
        <v>10</v>
      </c>
      <c r="F681" s="204">
        <v>0</v>
      </c>
    </row>
    <row r="682" spans="2:6">
      <c r="B682" s="205">
        <v>10504</v>
      </c>
      <c r="C682" s="198">
        <v>61</v>
      </c>
      <c r="D682" s="198">
        <v>28.5</v>
      </c>
      <c r="E682" s="198">
        <v>25</v>
      </c>
      <c r="F682" s="206">
        <v>0</v>
      </c>
    </row>
    <row r="683" spans="2:6">
      <c r="B683" s="203">
        <v>10505</v>
      </c>
      <c r="C683" s="196">
        <v>62</v>
      </c>
      <c r="D683" s="196">
        <v>49.3</v>
      </c>
      <c r="E683" s="196">
        <v>3</v>
      </c>
      <c r="F683" s="204">
        <v>0</v>
      </c>
    </row>
    <row r="684" spans="2:6">
      <c r="B684" s="205">
        <v>10506</v>
      </c>
      <c r="C684" s="198">
        <v>25</v>
      </c>
      <c r="D684" s="198">
        <v>14</v>
      </c>
      <c r="E684" s="198">
        <v>18</v>
      </c>
      <c r="F684" s="206">
        <v>0.10000000149011612</v>
      </c>
    </row>
    <row r="685" spans="2:6">
      <c r="B685" s="203">
        <v>10506</v>
      </c>
      <c r="C685" s="196">
        <v>70</v>
      </c>
      <c r="D685" s="196">
        <v>15</v>
      </c>
      <c r="E685" s="196">
        <v>14</v>
      </c>
      <c r="F685" s="204">
        <v>0.10000000149011612</v>
      </c>
    </row>
    <row r="686" spans="2:6">
      <c r="B686" s="205">
        <v>10507</v>
      </c>
      <c r="C686" s="198">
        <v>43</v>
      </c>
      <c r="D686" s="198">
        <v>46</v>
      </c>
      <c r="E686" s="198">
        <v>15</v>
      </c>
      <c r="F686" s="206">
        <v>0.15000000596046448</v>
      </c>
    </row>
    <row r="687" spans="2:6">
      <c r="B687" s="203">
        <v>10507</v>
      </c>
      <c r="C687" s="196">
        <v>48</v>
      </c>
      <c r="D687" s="196">
        <v>12.75</v>
      </c>
      <c r="E687" s="196">
        <v>15</v>
      </c>
      <c r="F687" s="204">
        <v>0.15000000596046448</v>
      </c>
    </row>
    <row r="688" spans="2:6">
      <c r="B688" s="205">
        <v>10508</v>
      </c>
      <c r="C688" s="198">
        <v>13</v>
      </c>
      <c r="D688" s="198">
        <v>6</v>
      </c>
      <c r="E688" s="198">
        <v>10</v>
      </c>
      <c r="F688" s="206">
        <v>0</v>
      </c>
    </row>
    <row r="689" spans="2:6">
      <c r="B689" s="203">
        <v>10508</v>
      </c>
      <c r="C689" s="196">
        <v>39</v>
      </c>
      <c r="D689" s="196">
        <v>18</v>
      </c>
      <c r="E689" s="196">
        <v>10</v>
      </c>
      <c r="F689" s="204">
        <v>0</v>
      </c>
    </row>
    <row r="690" spans="2:6">
      <c r="B690" s="205">
        <v>10509</v>
      </c>
      <c r="C690" s="198">
        <v>28</v>
      </c>
      <c r="D690" s="198">
        <v>45.6</v>
      </c>
      <c r="E690" s="198">
        <v>3</v>
      </c>
      <c r="F690" s="206">
        <v>0</v>
      </c>
    </row>
    <row r="691" spans="2:6">
      <c r="B691" s="203">
        <v>10510</v>
      </c>
      <c r="C691" s="196">
        <v>29</v>
      </c>
      <c r="D691" s="196">
        <v>123.79</v>
      </c>
      <c r="E691" s="196">
        <v>36</v>
      </c>
      <c r="F691" s="204">
        <v>0</v>
      </c>
    </row>
    <row r="692" spans="2:6">
      <c r="B692" s="205">
        <v>10510</v>
      </c>
      <c r="C692" s="198">
        <v>75</v>
      </c>
      <c r="D692" s="198">
        <v>7.75</v>
      </c>
      <c r="E692" s="198">
        <v>36</v>
      </c>
      <c r="F692" s="206">
        <v>0.10000000149011612</v>
      </c>
    </row>
    <row r="693" spans="2:6">
      <c r="B693" s="203">
        <v>10511</v>
      </c>
      <c r="C693" s="196">
        <v>4</v>
      </c>
      <c r="D693" s="196">
        <v>22</v>
      </c>
      <c r="E693" s="196">
        <v>50</v>
      </c>
      <c r="F693" s="204">
        <v>0.15000000596046448</v>
      </c>
    </row>
    <row r="694" spans="2:6">
      <c r="B694" s="205">
        <v>10511</v>
      </c>
      <c r="C694" s="198">
        <v>7</v>
      </c>
      <c r="D694" s="198">
        <v>30</v>
      </c>
      <c r="E694" s="198">
        <v>50</v>
      </c>
      <c r="F694" s="206">
        <v>0.15000000596046448</v>
      </c>
    </row>
    <row r="695" spans="2:6">
      <c r="B695" s="203">
        <v>10511</v>
      </c>
      <c r="C695" s="196">
        <v>8</v>
      </c>
      <c r="D695" s="196">
        <v>40</v>
      </c>
      <c r="E695" s="196">
        <v>10</v>
      </c>
      <c r="F695" s="204">
        <v>0.15000000596046448</v>
      </c>
    </row>
    <row r="696" spans="2:6">
      <c r="B696" s="205">
        <v>10512</v>
      </c>
      <c r="C696" s="198">
        <v>24</v>
      </c>
      <c r="D696" s="198">
        <v>4.5</v>
      </c>
      <c r="E696" s="198">
        <v>10</v>
      </c>
      <c r="F696" s="206">
        <v>0.15000000596046448</v>
      </c>
    </row>
    <row r="697" spans="2:6">
      <c r="B697" s="203">
        <v>10512</v>
      </c>
      <c r="C697" s="196">
        <v>46</v>
      </c>
      <c r="D697" s="196">
        <v>12</v>
      </c>
      <c r="E697" s="196">
        <v>9</v>
      </c>
      <c r="F697" s="204">
        <v>0.15000000596046448</v>
      </c>
    </row>
    <row r="698" spans="2:6">
      <c r="B698" s="205">
        <v>10512</v>
      </c>
      <c r="C698" s="198">
        <v>47</v>
      </c>
      <c r="D698" s="198">
        <v>9.5</v>
      </c>
      <c r="E698" s="198">
        <v>6</v>
      </c>
      <c r="F698" s="206">
        <v>0.15000000596046448</v>
      </c>
    </row>
    <row r="699" spans="2:6">
      <c r="B699" s="203">
        <v>10512</v>
      </c>
      <c r="C699" s="196">
        <v>60</v>
      </c>
      <c r="D699" s="196">
        <v>34</v>
      </c>
      <c r="E699" s="196">
        <v>12</v>
      </c>
      <c r="F699" s="204">
        <v>0.15000000596046448</v>
      </c>
    </row>
    <row r="700" spans="2:6">
      <c r="B700" s="205">
        <v>10513</v>
      </c>
      <c r="C700" s="198">
        <v>21</v>
      </c>
      <c r="D700" s="198">
        <v>10</v>
      </c>
      <c r="E700" s="198">
        <v>40</v>
      </c>
      <c r="F700" s="206">
        <v>0.20000000298023224</v>
      </c>
    </row>
    <row r="701" spans="2:6">
      <c r="B701" s="203">
        <v>10513</v>
      </c>
      <c r="C701" s="196">
        <v>32</v>
      </c>
      <c r="D701" s="196">
        <v>32</v>
      </c>
      <c r="E701" s="196">
        <v>50</v>
      </c>
      <c r="F701" s="204">
        <v>0.20000000298023224</v>
      </c>
    </row>
    <row r="702" spans="2:6">
      <c r="B702" s="205">
        <v>10513</v>
      </c>
      <c r="C702" s="198">
        <v>61</v>
      </c>
      <c r="D702" s="198">
        <v>28.5</v>
      </c>
      <c r="E702" s="198">
        <v>15</v>
      </c>
      <c r="F702" s="206">
        <v>0.20000000298023224</v>
      </c>
    </row>
    <row r="703" spans="2:6">
      <c r="B703" s="203">
        <v>10514</v>
      </c>
      <c r="C703" s="196">
        <v>20</v>
      </c>
      <c r="D703" s="196">
        <v>81</v>
      </c>
      <c r="E703" s="196">
        <v>39</v>
      </c>
      <c r="F703" s="204">
        <v>0</v>
      </c>
    </row>
    <row r="704" spans="2:6">
      <c r="B704" s="205">
        <v>10514</v>
      </c>
      <c r="C704" s="198">
        <v>28</v>
      </c>
      <c r="D704" s="198">
        <v>45.6</v>
      </c>
      <c r="E704" s="198">
        <v>35</v>
      </c>
      <c r="F704" s="206">
        <v>0</v>
      </c>
    </row>
    <row r="705" spans="2:6">
      <c r="B705" s="203">
        <v>10514</v>
      </c>
      <c r="C705" s="196">
        <v>56</v>
      </c>
      <c r="D705" s="196">
        <v>38</v>
      </c>
      <c r="E705" s="196">
        <v>70</v>
      </c>
      <c r="F705" s="204">
        <v>0</v>
      </c>
    </row>
    <row r="706" spans="2:6">
      <c r="B706" s="205">
        <v>10514</v>
      </c>
      <c r="C706" s="198">
        <v>65</v>
      </c>
      <c r="D706" s="198">
        <v>21.05</v>
      </c>
      <c r="E706" s="198">
        <v>39</v>
      </c>
      <c r="F706" s="206">
        <v>0</v>
      </c>
    </row>
    <row r="707" spans="2:6">
      <c r="B707" s="203">
        <v>10514</v>
      </c>
      <c r="C707" s="196">
        <v>75</v>
      </c>
      <c r="D707" s="196">
        <v>7.75</v>
      </c>
      <c r="E707" s="196">
        <v>50</v>
      </c>
      <c r="F707" s="204">
        <v>0</v>
      </c>
    </row>
    <row r="708" spans="2:6">
      <c r="B708" s="205">
        <v>10515</v>
      </c>
      <c r="C708" s="198">
        <v>9</v>
      </c>
      <c r="D708" s="198">
        <v>97</v>
      </c>
      <c r="E708" s="198">
        <v>16</v>
      </c>
      <c r="F708" s="206">
        <v>0.15000000596046448</v>
      </c>
    </row>
    <row r="709" spans="2:6">
      <c r="B709" s="203">
        <v>10515</v>
      </c>
      <c r="C709" s="196">
        <v>16</v>
      </c>
      <c r="D709" s="196">
        <v>17.45</v>
      </c>
      <c r="E709" s="196">
        <v>50</v>
      </c>
      <c r="F709" s="204">
        <v>0</v>
      </c>
    </row>
    <row r="710" spans="2:6">
      <c r="B710" s="205">
        <v>10515</v>
      </c>
      <c r="C710" s="198">
        <v>27</v>
      </c>
      <c r="D710" s="198">
        <v>43.9</v>
      </c>
      <c r="E710" s="198">
        <v>120</v>
      </c>
      <c r="F710" s="206">
        <v>0</v>
      </c>
    </row>
    <row r="711" spans="2:6">
      <c r="B711" s="203">
        <v>10515</v>
      </c>
      <c r="C711" s="196">
        <v>33</v>
      </c>
      <c r="D711" s="196">
        <v>2.5</v>
      </c>
      <c r="E711" s="196">
        <v>16</v>
      </c>
      <c r="F711" s="204">
        <v>0.15000000596046448</v>
      </c>
    </row>
    <row r="712" spans="2:6">
      <c r="B712" s="205">
        <v>10515</v>
      </c>
      <c r="C712" s="198">
        <v>60</v>
      </c>
      <c r="D712" s="198">
        <v>34</v>
      </c>
      <c r="E712" s="198">
        <v>84</v>
      </c>
      <c r="F712" s="206">
        <v>0.15000000596046448</v>
      </c>
    </row>
    <row r="713" spans="2:6">
      <c r="B713" s="203">
        <v>10516</v>
      </c>
      <c r="C713" s="196">
        <v>18</v>
      </c>
      <c r="D713" s="196">
        <v>62.5</v>
      </c>
      <c r="E713" s="196">
        <v>25</v>
      </c>
      <c r="F713" s="204">
        <v>0.10000000149011612</v>
      </c>
    </row>
    <row r="714" spans="2:6">
      <c r="B714" s="205">
        <v>10516</v>
      </c>
      <c r="C714" s="198">
        <v>41</v>
      </c>
      <c r="D714" s="198">
        <v>9.65</v>
      </c>
      <c r="E714" s="198">
        <v>80</v>
      </c>
      <c r="F714" s="206">
        <v>0.10000000149011612</v>
      </c>
    </row>
    <row r="715" spans="2:6">
      <c r="B715" s="203">
        <v>10516</v>
      </c>
      <c r="C715" s="196">
        <v>42</v>
      </c>
      <c r="D715" s="196">
        <v>14</v>
      </c>
      <c r="E715" s="196">
        <v>20</v>
      </c>
      <c r="F715" s="204">
        <v>0</v>
      </c>
    </row>
    <row r="716" spans="2:6">
      <c r="B716" s="205">
        <v>10517</v>
      </c>
      <c r="C716" s="198">
        <v>52</v>
      </c>
      <c r="D716" s="198">
        <v>7</v>
      </c>
      <c r="E716" s="198">
        <v>6</v>
      </c>
      <c r="F716" s="206">
        <v>0</v>
      </c>
    </row>
    <row r="717" spans="2:6">
      <c r="B717" s="203">
        <v>10517</v>
      </c>
      <c r="C717" s="196">
        <v>59</v>
      </c>
      <c r="D717" s="196">
        <v>55</v>
      </c>
      <c r="E717" s="196">
        <v>4</v>
      </c>
      <c r="F717" s="204">
        <v>0</v>
      </c>
    </row>
    <row r="718" spans="2:6">
      <c r="B718" s="205">
        <v>10517</v>
      </c>
      <c r="C718" s="198">
        <v>70</v>
      </c>
      <c r="D718" s="198">
        <v>15</v>
      </c>
      <c r="E718" s="198">
        <v>6</v>
      </c>
      <c r="F718" s="206">
        <v>0</v>
      </c>
    </row>
    <row r="719" spans="2:6">
      <c r="B719" s="203">
        <v>10518</v>
      </c>
      <c r="C719" s="196">
        <v>24</v>
      </c>
      <c r="D719" s="196">
        <v>4.5</v>
      </c>
      <c r="E719" s="196">
        <v>5</v>
      </c>
      <c r="F719" s="204">
        <v>0</v>
      </c>
    </row>
    <row r="720" spans="2:6">
      <c r="B720" s="205">
        <v>10518</v>
      </c>
      <c r="C720" s="198">
        <v>38</v>
      </c>
      <c r="D720" s="198">
        <v>263.5</v>
      </c>
      <c r="E720" s="198">
        <v>15</v>
      </c>
      <c r="F720" s="206">
        <v>0</v>
      </c>
    </row>
    <row r="721" spans="2:6">
      <c r="B721" s="203">
        <v>10518</v>
      </c>
      <c r="C721" s="196">
        <v>44</v>
      </c>
      <c r="D721" s="196">
        <v>19.45</v>
      </c>
      <c r="E721" s="196">
        <v>9</v>
      </c>
      <c r="F721" s="204">
        <v>0</v>
      </c>
    </row>
    <row r="722" spans="2:6">
      <c r="B722" s="205">
        <v>10519</v>
      </c>
      <c r="C722" s="198">
        <v>10</v>
      </c>
      <c r="D722" s="198">
        <v>31</v>
      </c>
      <c r="E722" s="198">
        <v>16</v>
      </c>
      <c r="F722" s="206">
        <v>5.000000074505806E-2</v>
      </c>
    </row>
    <row r="723" spans="2:6">
      <c r="B723" s="203">
        <v>10519</v>
      </c>
      <c r="C723" s="196">
        <v>56</v>
      </c>
      <c r="D723" s="196">
        <v>38</v>
      </c>
      <c r="E723" s="196">
        <v>40</v>
      </c>
      <c r="F723" s="204">
        <v>0</v>
      </c>
    </row>
    <row r="724" spans="2:6">
      <c r="B724" s="205">
        <v>10519</v>
      </c>
      <c r="C724" s="198">
        <v>60</v>
      </c>
      <c r="D724" s="198">
        <v>34</v>
      </c>
      <c r="E724" s="198">
        <v>10</v>
      </c>
      <c r="F724" s="206">
        <v>5.000000074505806E-2</v>
      </c>
    </row>
    <row r="725" spans="2:6">
      <c r="B725" s="203">
        <v>10520</v>
      </c>
      <c r="C725" s="196">
        <v>24</v>
      </c>
      <c r="D725" s="196">
        <v>4.5</v>
      </c>
      <c r="E725" s="196">
        <v>8</v>
      </c>
      <c r="F725" s="204">
        <v>0</v>
      </c>
    </row>
    <row r="726" spans="2:6">
      <c r="B726" s="205">
        <v>10520</v>
      </c>
      <c r="C726" s="198">
        <v>53</v>
      </c>
      <c r="D726" s="198">
        <v>32.799999999999997</v>
      </c>
      <c r="E726" s="198">
        <v>5</v>
      </c>
      <c r="F726" s="206">
        <v>0</v>
      </c>
    </row>
    <row r="727" spans="2:6">
      <c r="B727" s="203">
        <v>10521</v>
      </c>
      <c r="C727" s="196">
        <v>35</v>
      </c>
      <c r="D727" s="196">
        <v>18</v>
      </c>
      <c r="E727" s="196">
        <v>3</v>
      </c>
      <c r="F727" s="204">
        <v>0</v>
      </c>
    </row>
    <row r="728" spans="2:6">
      <c r="B728" s="205">
        <v>10521</v>
      </c>
      <c r="C728" s="198">
        <v>41</v>
      </c>
      <c r="D728" s="198">
        <v>9.65</v>
      </c>
      <c r="E728" s="198">
        <v>10</v>
      </c>
      <c r="F728" s="206">
        <v>0</v>
      </c>
    </row>
    <row r="729" spans="2:6">
      <c r="B729" s="203">
        <v>10521</v>
      </c>
      <c r="C729" s="196">
        <v>68</v>
      </c>
      <c r="D729" s="196">
        <v>12.5</v>
      </c>
      <c r="E729" s="196">
        <v>6</v>
      </c>
      <c r="F729" s="204">
        <v>0</v>
      </c>
    </row>
    <row r="730" spans="2:6">
      <c r="B730" s="205">
        <v>10522</v>
      </c>
      <c r="C730" s="198">
        <v>1</v>
      </c>
      <c r="D730" s="198">
        <v>18</v>
      </c>
      <c r="E730" s="198">
        <v>40</v>
      </c>
      <c r="F730" s="206">
        <v>0.20000000298023224</v>
      </c>
    </row>
    <row r="731" spans="2:6">
      <c r="B731" s="203">
        <v>10522</v>
      </c>
      <c r="C731" s="196">
        <v>8</v>
      </c>
      <c r="D731" s="196">
        <v>40</v>
      </c>
      <c r="E731" s="196">
        <v>24</v>
      </c>
      <c r="F731" s="204">
        <v>0</v>
      </c>
    </row>
    <row r="732" spans="2:6">
      <c r="B732" s="205">
        <v>10522</v>
      </c>
      <c r="C732" s="198">
        <v>30</v>
      </c>
      <c r="D732" s="198">
        <v>25.89</v>
      </c>
      <c r="E732" s="198">
        <v>20</v>
      </c>
      <c r="F732" s="206">
        <v>0.20000000298023224</v>
      </c>
    </row>
    <row r="733" spans="2:6">
      <c r="B733" s="203">
        <v>10522</v>
      </c>
      <c r="C733" s="196">
        <v>40</v>
      </c>
      <c r="D733" s="196">
        <v>18.399999999999999</v>
      </c>
      <c r="E733" s="196">
        <v>25</v>
      </c>
      <c r="F733" s="204">
        <v>0.20000000298023224</v>
      </c>
    </row>
    <row r="734" spans="2:6">
      <c r="B734" s="205">
        <v>10523</v>
      </c>
      <c r="C734" s="198">
        <v>17</v>
      </c>
      <c r="D734" s="198">
        <v>39</v>
      </c>
      <c r="E734" s="198">
        <v>25</v>
      </c>
      <c r="F734" s="206">
        <v>0.10000000149011612</v>
      </c>
    </row>
    <row r="735" spans="2:6">
      <c r="B735" s="203">
        <v>10523</v>
      </c>
      <c r="C735" s="196">
        <v>20</v>
      </c>
      <c r="D735" s="196">
        <v>81</v>
      </c>
      <c r="E735" s="196">
        <v>15</v>
      </c>
      <c r="F735" s="204">
        <v>0.10000000149011612</v>
      </c>
    </row>
    <row r="736" spans="2:6">
      <c r="B736" s="205">
        <v>10523</v>
      </c>
      <c r="C736" s="198">
        <v>37</v>
      </c>
      <c r="D736" s="198">
        <v>26</v>
      </c>
      <c r="E736" s="198">
        <v>18</v>
      </c>
      <c r="F736" s="206">
        <v>0.10000000149011612</v>
      </c>
    </row>
    <row r="737" spans="2:6">
      <c r="B737" s="203">
        <v>10523</v>
      </c>
      <c r="C737" s="196">
        <v>41</v>
      </c>
      <c r="D737" s="196">
        <v>9.65</v>
      </c>
      <c r="E737" s="196">
        <v>6</v>
      </c>
      <c r="F737" s="204">
        <v>0.10000000149011612</v>
      </c>
    </row>
    <row r="738" spans="2:6">
      <c r="B738" s="205">
        <v>10524</v>
      </c>
      <c r="C738" s="198">
        <v>10</v>
      </c>
      <c r="D738" s="198">
        <v>31</v>
      </c>
      <c r="E738" s="198">
        <v>2</v>
      </c>
      <c r="F738" s="206">
        <v>0</v>
      </c>
    </row>
    <row r="739" spans="2:6">
      <c r="B739" s="203">
        <v>10524</v>
      </c>
      <c r="C739" s="196">
        <v>30</v>
      </c>
      <c r="D739" s="196">
        <v>25.89</v>
      </c>
      <c r="E739" s="196">
        <v>10</v>
      </c>
      <c r="F739" s="204">
        <v>0</v>
      </c>
    </row>
    <row r="740" spans="2:6">
      <c r="B740" s="205">
        <v>10524</v>
      </c>
      <c r="C740" s="198">
        <v>43</v>
      </c>
      <c r="D740" s="198">
        <v>46</v>
      </c>
      <c r="E740" s="198">
        <v>60</v>
      </c>
      <c r="F740" s="206">
        <v>0</v>
      </c>
    </row>
    <row r="741" spans="2:6">
      <c r="B741" s="203">
        <v>10524</v>
      </c>
      <c r="C741" s="196">
        <v>54</v>
      </c>
      <c r="D741" s="196">
        <v>7.45</v>
      </c>
      <c r="E741" s="196">
        <v>15</v>
      </c>
      <c r="F741" s="204">
        <v>0</v>
      </c>
    </row>
    <row r="742" spans="2:6">
      <c r="B742" s="205">
        <v>10525</v>
      </c>
      <c r="C742" s="198">
        <v>36</v>
      </c>
      <c r="D742" s="198">
        <v>19</v>
      </c>
      <c r="E742" s="198">
        <v>30</v>
      </c>
      <c r="F742" s="206">
        <v>0</v>
      </c>
    </row>
    <row r="743" spans="2:6">
      <c r="B743" s="203">
        <v>10525</v>
      </c>
      <c r="C743" s="196">
        <v>40</v>
      </c>
      <c r="D743" s="196">
        <v>18.399999999999999</v>
      </c>
      <c r="E743" s="196">
        <v>15</v>
      </c>
      <c r="F743" s="204">
        <v>0.10000000149011612</v>
      </c>
    </row>
    <row r="744" spans="2:6">
      <c r="B744" s="205">
        <v>10526</v>
      </c>
      <c r="C744" s="198">
        <v>1</v>
      </c>
      <c r="D744" s="198">
        <v>18</v>
      </c>
      <c r="E744" s="198">
        <v>8</v>
      </c>
      <c r="F744" s="206">
        <v>0.15000000596046448</v>
      </c>
    </row>
    <row r="745" spans="2:6">
      <c r="B745" s="203">
        <v>10526</v>
      </c>
      <c r="C745" s="196">
        <v>13</v>
      </c>
      <c r="D745" s="196">
        <v>6</v>
      </c>
      <c r="E745" s="196">
        <v>10</v>
      </c>
      <c r="F745" s="204">
        <v>0</v>
      </c>
    </row>
    <row r="746" spans="2:6">
      <c r="B746" s="205">
        <v>10526</v>
      </c>
      <c r="C746" s="198">
        <v>56</v>
      </c>
      <c r="D746" s="198">
        <v>38</v>
      </c>
      <c r="E746" s="198">
        <v>30</v>
      </c>
      <c r="F746" s="206">
        <v>0.15000000596046448</v>
      </c>
    </row>
    <row r="747" spans="2:6">
      <c r="B747" s="203">
        <v>10527</v>
      </c>
      <c r="C747" s="196">
        <v>4</v>
      </c>
      <c r="D747" s="196">
        <v>22</v>
      </c>
      <c r="E747" s="196">
        <v>50</v>
      </c>
      <c r="F747" s="204">
        <v>0.10000000149011612</v>
      </c>
    </row>
    <row r="748" spans="2:6">
      <c r="B748" s="205">
        <v>10527</v>
      </c>
      <c r="C748" s="198">
        <v>36</v>
      </c>
      <c r="D748" s="198">
        <v>19</v>
      </c>
      <c r="E748" s="198">
        <v>30</v>
      </c>
      <c r="F748" s="206">
        <v>0.10000000149011612</v>
      </c>
    </row>
    <row r="749" spans="2:6">
      <c r="B749" s="203">
        <v>10528</v>
      </c>
      <c r="C749" s="196">
        <v>11</v>
      </c>
      <c r="D749" s="196">
        <v>21</v>
      </c>
      <c r="E749" s="196">
        <v>3</v>
      </c>
      <c r="F749" s="204">
        <v>0</v>
      </c>
    </row>
    <row r="750" spans="2:6">
      <c r="B750" s="205">
        <v>10528</v>
      </c>
      <c r="C750" s="198">
        <v>33</v>
      </c>
      <c r="D750" s="198">
        <v>2.5</v>
      </c>
      <c r="E750" s="198">
        <v>8</v>
      </c>
      <c r="F750" s="206">
        <v>0.20000000298023224</v>
      </c>
    </row>
    <row r="751" spans="2:6">
      <c r="B751" s="203">
        <v>10528</v>
      </c>
      <c r="C751" s="196">
        <v>72</v>
      </c>
      <c r="D751" s="196">
        <v>34.799999999999997</v>
      </c>
      <c r="E751" s="196">
        <v>9</v>
      </c>
      <c r="F751" s="204">
        <v>0</v>
      </c>
    </row>
    <row r="752" spans="2:6">
      <c r="B752" s="205">
        <v>10529</v>
      </c>
      <c r="C752" s="198">
        <v>55</v>
      </c>
      <c r="D752" s="198">
        <v>24</v>
      </c>
      <c r="E752" s="198">
        <v>14</v>
      </c>
      <c r="F752" s="206">
        <v>0</v>
      </c>
    </row>
    <row r="753" spans="2:6">
      <c r="B753" s="203">
        <v>10529</v>
      </c>
      <c r="C753" s="196">
        <v>68</v>
      </c>
      <c r="D753" s="196">
        <v>12.5</v>
      </c>
      <c r="E753" s="196">
        <v>20</v>
      </c>
      <c r="F753" s="204">
        <v>0</v>
      </c>
    </row>
    <row r="754" spans="2:6">
      <c r="B754" s="205">
        <v>10529</v>
      </c>
      <c r="C754" s="198">
        <v>69</v>
      </c>
      <c r="D754" s="198">
        <v>36</v>
      </c>
      <c r="E754" s="198">
        <v>10</v>
      </c>
      <c r="F754" s="206">
        <v>0</v>
      </c>
    </row>
    <row r="755" spans="2:6">
      <c r="B755" s="203">
        <v>10530</v>
      </c>
      <c r="C755" s="196">
        <v>17</v>
      </c>
      <c r="D755" s="196">
        <v>39</v>
      </c>
      <c r="E755" s="196">
        <v>40</v>
      </c>
      <c r="F755" s="204">
        <v>0</v>
      </c>
    </row>
    <row r="756" spans="2:6">
      <c r="B756" s="205">
        <v>10530</v>
      </c>
      <c r="C756" s="198">
        <v>43</v>
      </c>
      <c r="D756" s="198">
        <v>46</v>
      </c>
      <c r="E756" s="198">
        <v>25</v>
      </c>
      <c r="F756" s="206">
        <v>0</v>
      </c>
    </row>
    <row r="757" spans="2:6">
      <c r="B757" s="203">
        <v>10530</v>
      </c>
      <c r="C757" s="196">
        <v>61</v>
      </c>
      <c r="D757" s="196">
        <v>28.5</v>
      </c>
      <c r="E757" s="196">
        <v>20</v>
      </c>
      <c r="F757" s="204">
        <v>0</v>
      </c>
    </row>
    <row r="758" spans="2:6">
      <c r="B758" s="205">
        <v>10530</v>
      </c>
      <c r="C758" s="198">
        <v>76</v>
      </c>
      <c r="D758" s="198">
        <v>18</v>
      </c>
      <c r="E758" s="198">
        <v>50</v>
      </c>
      <c r="F758" s="206">
        <v>0</v>
      </c>
    </row>
    <row r="759" spans="2:6">
      <c r="B759" s="203">
        <v>10531</v>
      </c>
      <c r="C759" s="196">
        <v>59</v>
      </c>
      <c r="D759" s="196">
        <v>55</v>
      </c>
      <c r="E759" s="196">
        <v>2</v>
      </c>
      <c r="F759" s="204">
        <v>0</v>
      </c>
    </row>
    <row r="760" spans="2:6">
      <c r="B760" s="205">
        <v>10532</v>
      </c>
      <c r="C760" s="198">
        <v>30</v>
      </c>
      <c r="D760" s="198">
        <v>25.89</v>
      </c>
      <c r="E760" s="198">
        <v>15</v>
      </c>
      <c r="F760" s="206">
        <v>0</v>
      </c>
    </row>
    <row r="761" spans="2:6">
      <c r="B761" s="203">
        <v>10532</v>
      </c>
      <c r="C761" s="196">
        <v>66</v>
      </c>
      <c r="D761" s="196">
        <v>17</v>
      </c>
      <c r="E761" s="196">
        <v>24</v>
      </c>
      <c r="F761" s="204">
        <v>0</v>
      </c>
    </row>
    <row r="762" spans="2:6">
      <c r="B762" s="205">
        <v>10533</v>
      </c>
      <c r="C762" s="198">
        <v>4</v>
      </c>
      <c r="D762" s="198">
        <v>22</v>
      </c>
      <c r="E762" s="198">
        <v>50</v>
      </c>
      <c r="F762" s="206">
        <v>5.000000074505806E-2</v>
      </c>
    </row>
    <row r="763" spans="2:6">
      <c r="B763" s="203">
        <v>10533</v>
      </c>
      <c r="C763" s="196">
        <v>72</v>
      </c>
      <c r="D763" s="196">
        <v>34.799999999999997</v>
      </c>
      <c r="E763" s="196">
        <v>24</v>
      </c>
      <c r="F763" s="204">
        <v>0</v>
      </c>
    </row>
    <row r="764" spans="2:6">
      <c r="B764" s="205">
        <v>10533</v>
      </c>
      <c r="C764" s="198">
        <v>73</v>
      </c>
      <c r="D764" s="198">
        <v>15</v>
      </c>
      <c r="E764" s="198">
        <v>24</v>
      </c>
      <c r="F764" s="206">
        <v>5.000000074505806E-2</v>
      </c>
    </row>
    <row r="765" spans="2:6">
      <c r="B765" s="203">
        <v>10534</v>
      </c>
      <c r="C765" s="196">
        <v>30</v>
      </c>
      <c r="D765" s="196">
        <v>25.89</v>
      </c>
      <c r="E765" s="196">
        <v>10</v>
      </c>
      <c r="F765" s="204">
        <v>0</v>
      </c>
    </row>
    <row r="766" spans="2:6">
      <c r="B766" s="205">
        <v>10534</v>
      </c>
      <c r="C766" s="198">
        <v>40</v>
      </c>
      <c r="D766" s="198">
        <v>18.399999999999999</v>
      </c>
      <c r="E766" s="198">
        <v>10</v>
      </c>
      <c r="F766" s="206">
        <v>0.20000000298023224</v>
      </c>
    </row>
    <row r="767" spans="2:6">
      <c r="B767" s="203">
        <v>10534</v>
      </c>
      <c r="C767" s="196">
        <v>54</v>
      </c>
      <c r="D767" s="196">
        <v>7.45</v>
      </c>
      <c r="E767" s="196">
        <v>10</v>
      </c>
      <c r="F767" s="204">
        <v>0.20000000298023224</v>
      </c>
    </row>
    <row r="768" spans="2:6">
      <c r="B768" s="205">
        <v>10535</v>
      </c>
      <c r="C768" s="198">
        <v>11</v>
      </c>
      <c r="D768" s="198">
        <v>21</v>
      </c>
      <c r="E768" s="198">
        <v>50</v>
      </c>
      <c r="F768" s="206">
        <v>0.10000000149011612</v>
      </c>
    </row>
    <row r="769" spans="2:6">
      <c r="B769" s="203">
        <v>10535</v>
      </c>
      <c r="C769" s="196">
        <v>40</v>
      </c>
      <c r="D769" s="196">
        <v>18.399999999999999</v>
      </c>
      <c r="E769" s="196">
        <v>10</v>
      </c>
      <c r="F769" s="204">
        <v>0.10000000149011612</v>
      </c>
    </row>
    <row r="770" spans="2:6">
      <c r="B770" s="205">
        <v>10535</v>
      </c>
      <c r="C770" s="198">
        <v>57</v>
      </c>
      <c r="D770" s="198">
        <v>19.5</v>
      </c>
      <c r="E770" s="198">
        <v>5</v>
      </c>
      <c r="F770" s="206">
        <v>0.10000000149011612</v>
      </c>
    </row>
    <row r="771" spans="2:6">
      <c r="B771" s="203">
        <v>10535</v>
      </c>
      <c r="C771" s="196">
        <v>59</v>
      </c>
      <c r="D771" s="196">
        <v>55</v>
      </c>
      <c r="E771" s="196">
        <v>15</v>
      </c>
      <c r="F771" s="204">
        <v>0.10000000149011612</v>
      </c>
    </row>
    <row r="772" spans="2:6">
      <c r="B772" s="205">
        <v>10536</v>
      </c>
      <c r="C772" s="198">
        <v>12</v>
      </c>
      <c r="D772" s="198">
        <v>38</v>
      </c>
      <c r="E772" s="198">
        <v>15</v>
      </c>
      <c r="F772" s="206">
        <v>0.25</v>
      </c>
    </row>
    <row r="773" spans="2:6">
      <c r="B773" s="203">
        <v>10536</v>
      </c>
      <c r="C773" s="196">
        <v>31</v>
      </c>
      <c r="D773" s="196">
        <v>12.5</v>
      </c>
      <c r="E773" s="196">
        <v>20</v>
      </c>
      <c r="F773" s="204">
        <v>0</v>
      </c>
    </row>
    <row r="774" spans="2:6">
      <c r="B774" s="205">
        <v>10536</v>
      </c>
      <c r="C774" s="198">
        <v>33</v>
      </c>
      <c r="D774" s="198">
        <v>2.5</v>
      </c>
      <c r="E774" s="198">
        <v>30</v>
      </c>
      <c r="F774" s="206">
        <v>0</v>
      </c>
    </row>
    <row r="775" spans="2:6">
      <c r="B775" s="203">
        <v>10536</v>
      </c>
      <c r="C775" s="196">
        <v>60</v>
      </c>
      <c r="D775" s="196">
        <v>34</v>
      </c>
      <c r="E775" s="196">
        <v>35</v>
      </c>
      <c r="F775" s="204">
        <v>0.25</v>
      </c>
    </row>
    <row r="776" spans="2:6">
      <c r="B776" s="205">
        <v>10537</v>
      </c>
      <c r="C776" s="198">
        <v>31</v>
      </c>
      <c r="D776" s="198">
        <v>12.5</v>
      </c>
      <c r="E776" s="198">
        <v>30</v>
      </c>
      <c r="F776" s="206">
        <v>0</v>
      </c>
    </row>
    <row r="777" spans="2:6">
      <c r="B777" s="203">
        <v>10537</v>
      </c>
      <c r="C777" s="196">
        <v>51</v>
      </c>
      <c r="D777" s="196">
        <v>53</v>
      </c>
      <c r="E777" s="196">
        <v>6</v>
      </c>
      <c r="F777" s="204">
        <v>0</v>
      </c>
    </row>
    <row r="778" spans="2:6">
      <c r="B778" s="205">
        <v>10537</v>
      </c>
      <c r="C778" s="198">
        <v>58</v>
      </c>
      <c r="D778" s="198">
        <v>13.25</v>
      </c>
      <c r="E778" s="198">
        <v>20</v>
      </c>
      <c r="F778" s="206">
        <v>0</v>
      </c>
    </row>
    <row r="779" spans="2:6">
      <c r="B779" s="203">
        <v>10537</v>
      </c>
      <c r="C779" s="196">
        <v>72</v>
      </c>
      <c r="D779" s="196">
        <v>34.799999999999997</v>
      </c>
      <c r="E779" s="196">
        <v>21</v>
      </c>
      <c r="F779" s="204">
        <v>0</v>
      </c>
    </row>
    <row r="780" spans="2:6">
      <c r="B780" s="205">
        <v>10537</v>
      </c>
      <c r="C780" s="198">
        <v>73</v>
      </c>
      <c r="D780" s="198">
        <v>15</v>
      </c>
      <c r="E780" s="198">
        <v>9</v>
      </c>
      <c r="F780" s="206">
        <v>0</v>
      </c>
    </row>
    <row r="781" spans="2:6">
      <c r="B781" s="203">
        <v>10538</v>
      </c>
      <c r="C781" s="196">
        <v>70</v>
      </c>
      <c r="D781" s="196">
        <v>15</v>
      </c>
      <c r="E781" s="196">
        <v>7</v>
      </c>
      <c r="F781" s="204">
        <v>0</v>
      </c>
    </row>
    <row r="782" spans="2:6">
      <c r="B782" s="205">
        <v>10538</v>
      </c>
      <c r="C782" s="198">
        <v>72</v>
      </c>
      <c r="D782" s="198">
        <v>34.799999999999997</v>
      </c>
      <c r="E782" s="198">
        <v>1</v>
      </c>
      <c r="F782" s="206">
        <v>0</v>
      </c>
    </row>
    <row r="783" spans="2:6">
      <c r="B783" s="203">
        <v>10539</v>
      </c>
      <c r="C783" s="196">
        <v>13</v>
      </c>
      <c r="D783" s="196">
        <v>6</v>
      </c>
      <c r="E783" s="196">
        <v>8</v>
      </c>
      <c r="F783" s="204">
        <v>0</v>
      </c>
    </row>
    <row r="784" spans="2:6">
      <c r="B784" s="205">
        <v>10539</v>
      </c>
      <c r="C784" s="198">
        <v>21</v>
      </c>
      <c r="D784" s="198">
        <v>10</v>
      </c>
      <c r="E784" s="198">
        <v>15</v>
      </c>
      <c r="F784" s="206">
        <v>0</v>
      </c>
    </row>
    <row r="785" spans="2:6">
      <c r="B785" s="203">
        <v>10539</v>
      </c>
      <c r="C785" s="196">
        <v>33</v>
      </c>
      <c r="D785" s="196">
        <v>2.5</v>
      </c>
      <c r="E785" s="196">
        <v>15</v>
      </c>
      <c r="F785" s="204">
        <v>0</v>
      </c>
    </row>
    <row r="786" spans="2:6">
      <c r="B786" s="205">
        <v>10539</v>
      </c>
      <c r="C786" s="198">
        <v>49</v>
      </c>
      <c r="D786" s="198">
        <v>20</v>
      </c>
      <c r="E786" s="198">
        <v>6</v>
      </c>
      <c r="F786" s="206">
        <v>0</v>
      </c>
    </row>
    <row r="787" spans="2:6">
      <c r="B787" s="203">
        <v>10540</v>
      </c>
      <c r="C787" s="196">
        <v>3</v>
      </c>
      <c r="D787" s="196">
        <v>10</v>
      </c>
      <c r="E787" s="196">
        <v>60</v>
      </c>
      <c r="F787" s="204">
        <v>0</v>
      </c>
    </row>
    <row r="788" spans="2:6">
      <c r="B788" s="205">
        <v>10540</v>
      </c>
      <c r="C788" s="198">
        <v>26</v>
      </c>
      <c r="D788" s="198">
        <v>31.23</v>
      </c>
      <c r="E788" s="198">
        <v>40</v>
      </c>
      <c r="F788" s="206">
        <v>0</v>
      </c>
    </row>
    <row r="789" spans="2:6">
      <c r="B789" s="203">
        <v>10540</v>
      </c>
      <c r="C789" s="196">
        <v>38</v>
      </c>
      <c r="D789" s="196">
        <v>263.5</v>
      </c>
      <c r="E789" s="196">
        <v>30</v>
      </c>
      <c r="F789" s="204">
        <v>0</v>
      </c>
    </row>
    <row r="790" spans="2:6">
      <c r="B790" s="205">
        <v>10540</v>
      </c>
      <c r="C790" s="198">
        <v>68</v>
      </c>
      <c r="D790" s="198">
        <v>12.5</v>
      </c>
      <c r="E790" s="198">
        <v>35</v>
      </c>
      <c r="F790" s="206">
        <v>0</v>
      </c>
    </row>
    <row r="791" spans="2:6">
      <c r="B791" s="203">
        <v>10541</v>
      </c>
      <c r="C791" s="196">
        <v>24</v>
      </c>
      <c r="D791" s="196">
        <v>4.5</v>
      </c>
      <c r="E791" s="196">
        <v>35</v>
      </c>
      <c r="F791" s="204">
        <v>0.10000000149011612</v>
      </c>
    </row>
    <row r="792" spans="2:6">
      <c r="B792" s="205">
        <v>10541</v>
      </c>
      <c r="C792" s="198">
        <v>38</v>
      </c>
      <c r="D792" s="198">
        <v>263.5</v>
      </c>
      <c r="E792" s="198">
        <v>4</v>
      </c>
      <c r="F792" s="206">
        <v>0.10000000149011612</v>
      </c>
    </row>
    <row r="793" spans="2:6">
      <c r="B793" s="203">
        <v>10541</v>
      </c>
      <c r="C793" s="196">
        <v>65</v>
      </c>
      <c r="D793" s="196">
        <v>21.05</v>
      </c>
      <c r="E793" s="196">
        <v>36</v>
      </c>
      <c r="F793" s="204">
        <v>0.10000000149011612</v>
      </c>
    </row>
    <row r="794" spans="2:6">
      <c r="B794" s="205">
        <v>10541</v>
      </c>
      <c r="C794" s="198">
        <v>71</v>
      </c>
      <c r="D794" s="198">
        <v>21.5</v>
      </c>
      <c r="E794" s="198">
        <v>9</v>
      </c>
      <c r="F794" s="206">
        <v>0.10000000149011612</v>
      </c>
    </row>
    <row r="795" spans="2:6">
      <c r="B795" s="203">
        <v>10542</v>
      </c>
      <c r="C795" s="196">
        <v>11</v>
      </c>
      <c r="D795" s="196">
        <v>21</v>
      </c>
      <c r="E795" s="196">
        <v>15</v>
      </c>
      <c r="F795" s="204">
        <v>5.000000074505806E-2</v>
      </c>
    </row>
    <row r="796" spans="2:6">
      <c r="B796" s="205">
        <v>10542</v>
      </c>
      <c r="C796" s="198">
        <v>54</v>
      </c>
      <c r="D796" s="198">
        <v>7.45</v>
      </c>
      <c r="E796" s="198">
        <v>24</v>
      </c>
      <c r="F796" s="206">
        <v>5.000000074505806E-2</v>
      </c>
    </row>
    <row r="797" spans="2:6">
      <c r="B797" s="203">
        <v>10543</v>
      </c>
      <c r="C797" s="196">
        <v>12</v>
      </c>
      <c r="D797" s="196">
        <v>38</v>
      </c>
      <c r="E797" s="196">
        <v>30</v>
      </c>
      <c r="F797" s="204">
        <v>0.15000000596046448</v>
      </c>
    </row>
    <row r="798" spans="2:6">
      <c r="B798" s="205">
        <v>10543</v>
      </c>
      <c r="C798" s="198">
        <v>23</v>
      </c>
      <c r="D798" s="198">
        <v>9</v>
      </c>
      <c r="E798" s="198">
        <v>70</v>
      </c>
      <c r="F798" s="206">
        <v>0.15000000596046448</v>
      </c>
    </row>
    <row r="799" spans="2:6">
      <c r="B799" s="203">
        <v>10544</v>
      </c>
      <c r="C799" s="196">
        <v>28</v>
      </c>
      <c r="D799" s="196">
        <v>45.6</v>
      </c>
      <c r="E799" s="196">
        <v>7</v>
      </c>
      <c r="F799" s="204">
        <v>0</v>
      </c>
    </row>
    <row r="800" spans="2:6">
      <c r="B800" s="205">
        <v>10544</v>
      </c>
      <c r="C800" s="198">
        <v>67</v>
      </c>
      <c r="D800" s="198">
        <v>14</v>
      </c>
      <c r="E800" s="198">
        <v>7</v>
      </c>
      <c r="F800" s="206">
        <v>0</v>
      </c>
    </row>
    <row r="801" spans="2:6">
      <c r="B801" s="203">
        <v>10545</v>
      </c>
      <c r="C801" s="196">
        <v>11</v>
      </c>
      <c r="D801" s="196">
        <v>21</v>
      </c>
      <c r="E801" s="196">
        <v>10</v>
      </c>
      <c r="F801" s="204">
        <v>0</v>
      </c>
    </row>
    <row r="802" spans="2:6">
      <c r="B802" s="205">
        <v>10546</v>
      </c>
      <c r="C802" s="198">
        <v>7</v>
      </c>
      <c r="D802" s="198">
        <v>30</v>
      </c>
      <c r="E802" s="198">
        <v>10</v>
      </c>
      <c r="F802" s="206">
        <v>0</v>
      </c>
    </row>
    <row r="803" spans="2:6">
      <c r="B803" s="203">
        <v>10546</v>
      </c>
      <c r="C803" s="196">
        <v>35</v>
      </c>
      <c r="D803" s="196">
        <v>18</v>
      </c>
      <c r="E803" s="196">
        <v>30</v>
      </c>
      <c r="F803" s="204">
        <v>0</v>
      </c>
    </row>
    <row r="804" spans="2:6">
      <c r="B804" s="205">
        <v>10546</v>
      </c>
      <c r="C804" s="198">
        <v>62</v>
      </c>
      <c r="D804" s="198">
        <v>49.3</v>
      </c>
      <c r="E804" s="198">
        <v>40</v>
      </c>
      <c r="F804" s="206">
        <v>0</v>
      </c>
    </row>
    <row r="805" spans="2:6">
      <c r="B805" s="203">
        <v>10547</v>
      </c>
      <c r="C805" s="196">
        <v>32</v>
      </c>
      <c r="D805" s="196">
        <v>32</v>
      </c>
      <c r="E805" s="196">
        <v>24</v>
      </c>
      <c r="F805" s="204">
        <v>0.15000000596046448</v>
      </c>
    </row>
    <row r="806" spans="2:6">
      <c r="B806" s="205">
        <v>10547</v>
      </c>
      <c r="C806" s="198">
        <v>36</v>
      </c>
      <c r="D806" s="198">
        <v>19</v>
      </c>
      <c r="E806" s="198">
        <v>60</v>
      </c>
      <c r="F806" s="206">
        <v>0</v>
      </c>
    </row>
    <row r="807" spans="2:6">
      <c r="B807" s="203">
        <v>10548</v>
      </c>
      <c r="C807" s="196">
        <v>34</v>
      </c>
      <c r="D807" s="196">
        <v>14</v>
      </c>
      <c r="E807" s="196">
        <v>10</v>
      </c>
      <c r="F807" s="204">
        <v>0.25</v>
      </c>
    </row>
    <row r="808" spans="2:6">
      <c r="B808" s="205">
        <v>10548</v>
      </c>
      <c r="C808" s="198">
        <v>41</v>
      </c>
      <c r="D808" s="198">
        <v>9.65</v>
      </c>
      <c r="E808" s="198">
        <v>14</v>
      </c>
      <c r="F808" s="206">
        <v>0</v>
      </c>
    </row>
    <row r="809" spans="2:6">
      <c r="B809" s="203">
        <v>10549</v>
      </c>
      <c r="C809" s="196">
        <v>31</v>
      </c>
      <c r="D809" s="196">
        <v>12.5</v>
      </c>
      <c r="E809" s="196">
        <v>55</v>
      </c>
      <c r="F809" s="204">
        <v>0.15000000596046448</v>
      </c>
    </row>
    <row r="810" spans="2:6">
      <c r="B810" s="205">
        <v>10549</v>
      </c>
      <c r="C810" s="198">
        <v>45</v>
      </c>
      <c r="D810" s="198">
        <v>9.5</v>
      </c>
      <c r="E810" s="198">
        <v>100</v>
      </c>
      <c r="F810" s="206">
        <v>0.15000000596046448</v>
      </c>
    </row>
    <row r="811" spans="2:6">
      <c r="B811" s="203">
        <v>10549</v>
      </c>
      <c r="C811" s="196">
        <v>51</v>
      </c>
      <c r="D811" s="196">
        <v>53</v>
      </c>
      <c r="E811" s="196">
        <v>48</v>
      </c>
      <c r="F811" s="204">
        <v>0.15000000596046448</v>
      </c>
    </row>
    <row r="812" spans="2:6">
      <c r="B812" s="205">
        <v>10550</v>
      </c>
      <c r="C812" s="198">
        <v>17</v>
      </c>
      <c r="D812" s="198">
        <v>39</v>
      </c>
      <c r="E812" s="198">
        <v>8</v>
      </c>
      <c r="F812" s="206">
        <v>0.10000000149011612</v>
      </c>
    </row>
    <row r="813" spans="2:6">
      <c r="B813" s="203">
        <v>10550</v>
      </c>
      <c r="C813" s="196">
        <v>19</v>
      </c>
      <c r="D813" s="196">
        <v>9.1999999999999993</v>
      </c>
      <c r="E813" s="196">
        <v>10</v>
      </c>
      <c r="F813" s="204">
        <v>0</v>
      </c>
    </row>
    <row r="814" spans="2:6">
      <c r="B814" s="205">
        <v>10550</v>
      </c>
      <c r="C814" s="198">
        <v>21</v>
      </c>
      <c r="D814" s="198">
        <v>10</v>
      </c>
      <c r="E814" s="198">
        <v>6</v>
      </c>
      <c r="F814" s="206">
        <v>0.10000000149011612</v>
      </c>
    </row>
    <row r="815" spans="2:6">
      <c r="B815" s="203">
        <v>10550</v>
      </c>
      <c r="C815" s="196">
        <v>61</v>
      </c>
      <c r="D815" s="196">
        <v>28.5</v>
      </c>
      <c r="E815" s="196">
        <v>10</v>
      </c>
      <c r="F815" s="204">
        <v>0.10000000149011612</v>
      </c>
    </row>
    <row r="816" spans="2:6">
      <c r="B816" s="205">
        <v>10551</v>
      </c>
      <c r="C816" s="198">
        <v>16</v>
      </c>
      <c r="D816" s="198">
        <v>17.45</v>
      </c>
      <c r="E816" s="198">
        <v>40</v>
      </c>
      <c r="F816" s="206">
        <v>0.15000000596046448</v>
      </c>
    </row>
    <row r="817" spans="2:6">
      <c r="B817" s="203">
        <v>10551</v>
      </c>
      <c r="C817" s="196">
        <v>35</v>
      </c>
      <c r="D817" s="196">
        <v>18</v>
      </c>
      <c r="E817" s="196">
        <v>20</v>
      </c>
      <c r="F817" s="204">
        <v>0.15000000596046448</v>
      </c>
    </row>
    <row r="818" spans="2:6">
      <c r="B818" s="205">
        <v>10551</v>
      </c>
      <c r="C818" s="198">
        <v>44</v>
      </c>
      <c r="D818" s="198">
        <v>19.45</v>
      </c>
      <c r="E818" s="198">
        <v>40</v>
      </c>
      <c r="F818" s="206">
        <v>0</v>
      </c>
    </row>
    <row r="819" spans="2:6">
      <c r="B819" s="203">
        <v>10552</v>
      </c>
      <c r="C819" s="196">
        <v>69</v>
      </c>
      <c r="D819" s="196">
        <v>36</v>
      </c>
      <c r="E819" s="196">
        <v>18</v>
      </c>
      <c r="F819" s="204">
        <v>0</v>
      </c>
    </row>
    <row r="820" spans="2:6">
      <c r="B820" s="205">
        <v>10552</v>
      </c>
      <c r="C820" s="198">
        <v>75</v>
      </c>
      <c r="D820" s="198">
        <v>7.75</v>
      </c>
      <c r="E820" s="198">
        <v>30</v>
      </c>
      <c r="F820" s="206">
        <v>0</v>
      </c>
    </row>
    <row r="821" spans="2:6">
      <c r="B821" s="203">
        <v>10553</v>
      </c>
      <c r="C821" s="196">
        <v>11</v>
      </c>
      <c r="D821" s="196">
        <v>21</v>
      </c>
      <c r="E821" s="196">
        <v>15</v>
      </c>
      <c r="F821" s="204">
        <v>0</v>
      </c>
    </row>
    <row r="822" spans="2:6">
      <c r="B822" s="205">
        <v>10553</v>
      </c>
      <c r="C822" s="198">
        <v>16</v>
      </c>
      <c r="D822" s="198">
        <v>17.45</v>
      </c>
      <c r="E822" s="198">
        <v>14</v>
      </c>
      <c r="F822" s="206">
        <v>0</v>
      </c>
    </row>
    <row r="823" spans="2:6">
      <c r="B823" s="203">
        <v>10553</v>
      </c>
      <c r="C823" s="196">
        <v>22</v>
      </c>
      <c r="D823" s="196">
        <v>21</v>
      </c>
      <c r="E823" s="196">
        <v>24</v>
      </c>
      <c r="F823" s="204">
        <v>0</v>
      </c>
    </row>
    <row r="824" spans="2:6">
      <c r="B824" s="205">
        <v>10553</v>
      </c>
      <c r="C824" s="198">
        <v>31</v>
      </c>
      <c r="D824" s="198">
        <v>12.5</v>
      </c>
      <c r="E824" s="198">
        <v>30</v>
      </c>
      <c r="F824" s="206">
        <v>0</v>
      </c>
    </row>
    <row r="825" spans="2:6">
      <c r="B825" s="203">
        <v>10553</v>
      </c>
      <c r="C825" s="196">
        <v>35</v>
      </c>
      <c r="D825" s="196">
        <v>18</v>
      </c>
      <c r="E825" s="196">
        <v>6</v>
      </c>
      <c r="F825" s="204">
        <v>0</v>
      </c>
    </row>
    <row r="826" spans="2:6">
      <c r="B826" s="205">
        <v>10554</v>
      </c>
      <c r="C826" s="198">
        <v>16</v>
      </c>
      <c r="D826" s="198">
        <v>17.45</v>
      </c>
      <c r="E826" s="198">
        <v>30</v>
      </c>
      <c r="F826" s="206">
        <v>5.000000074505806E-2</v>
      </c>
    </row>
    <row r="827" spans="2:6">
      <c r="B827" s="203">
        <v>10554</v>
      </c>
      <c r="C827" s="196">
        <v>23</v>
      </c>
      <c r="D827" s="196">
        <v>9</v>
      </c>
      <c r="E827" s="196">
        <v>20</v>
      </c>
      <c r="F827" s="204">
        <v>5.000000074505806E-2</v>
      </c>
    </row>
    <row r="828" spans="2:6">
      <c r="B828" s="205">
        <v>10554</v>
      </c>
      <c r="C828" s="198">
        <v>62</v>
      </c>
      <c r="D828" s="198">
        <v>49.3</v>
      </c>
      <c r="E828" s="198">
        <v>20</v>
      </c>
      <c r="F828" s="206">
        <v>5.000000074505806E-2</v>
      </c>
    </row>
    <row r="829" spans="2:6">
      <c r="B829" s="203">
        <v>10554</v>
      </c>
      <c r="C829" s="196">
        <v>77</v>
      </c>
      <c r="D829" s="196">
        <v>13</v>
      </c>
      <c r="E829" s="196">
        <v>10</v>
      </c>
      <c r="F829" s="204">
        <v>5.000000074505806E-2</v>
      </c>
    </row>
    <row r="830" spans="2:6">
      <c r="B830" s="205">
        <v>10555</v>
      </c>
      <c r="C830" s="198">
        <v>14</v>
      </c>
      <c r="D830" s="198">
        <v>23.25</v>
      </c>
      <c r="E830" s="198">
        <v>30</v>
      </c>
      <c r="F830" s="206">
        <v>0.20000000298023224</v>
      </c>
    </row>
    <row r="831" spans="2:6">
      <c r="B831" s="203">
        <v>10555</v>
      </c>
      <c r="C831" s="196">
        <v>19</v>
      </c>
      <c r="D831" s="196">
        <v>9.1999999999999993</v>
      </c>
      <c r="E831" s="196">
        <v>35</v>
      </c>
      <c r="F831" s="204">
        <v>0.20000000298023224</v>
      </c>
    </row>
    <row r="832" spans="2:6">
      <c r="B832" s="205">
        <v>10555</v>
      </c>
      <c r="C832" s="198">
        <v>24</v>
      </c>
      <c r="D832" s="198">
        <v>4.5</v>
      </c>
      <c r="E832" s="198">
        <v>18</v>
      </c>
      <c r="F832" s="206">
        <v>0.20000000298023224</v>
      </c>
    </row>
    <row r="833" spans="2:6">
      <c r="B833" s="203">
        <v>10555</v>
      </c>
      <c r="C833" s="196">
        <v>51</v>
      </c>
      <c r="D833" s="196">
        <v>53</v>
      </c>
      <c r="E833" s="196">
        <v>20</v>
      </c>
      <c r="F833" s="204">
        <v>0.20000000298023224</v>
      </c>
    </row>
    <row r="834" spans="2:6">
      <c r="B834" s="205">
        <v>10555</v>
      </c>
      <c r="C834" s="198">
        <v>56</v>
      </c>
      <c r="D834" s="198">
        <v>38</v>
      </c>
      <c r="E834" s="198">
        <v>40</v>
      </c>
      <c r="F834" s="206">
        <v>0.20000000298023224</v>
      </c>
    </row>
    <row r="835" spans="2:6">
      <c r="B835" s="203">
        <v>10556</v>
      </c>
      <c r="C835" s="196">
        <v>72</v>
      </c>
      <c r="D835" s="196">
        <v>34.799999999999997</v>
      </c>
      <c r="E835" s="196">
        <v>24</v>
      </c>
      <c r="F835" s="204">
        <v>0</v>
      </c>
    </row>
    <row r="836" spans="2:6">
      <c r="B836" s="205">
        <v>10557</v>
      </c>
      <c r="C836" s="198">
        <v>64</v>
      </c>
      <c r="D836" s="198">
        <v>33.25</v>
      </c>
      <c r="E836" s="198">
        <v>30</v>
      </c>
      <c r="F836" s="206">
        <v>0</v>
      </c>
    </row>
    <row r="837" spans="2:6">
      <c r="B837" s="203">
        <v>10557</v>
      </c>
      <c r="C837" s="196">
        <v>75</v>
      </c>
      <c r="D837" s="196">
        <v>7.75</v>
      </c>
      <c r="E837" s="196">
        <v>20</v>
      </c>
      <c r="F837" s="204">
        <v>0</v>
      </c>
    </row>
    <row r="838" spans="2:6">
      <c r="B838" s="205">
        <v>10558</v>
      </c>
      <c r="C838" s="198">
        <v>47</v>
      </c>
      <c r="D838" s="198">
        <v>9.5</v>
      </c>
      <c r="E838" s="198">
        <v>25</v>
      </c>
      <c r="F838" s="206">
        <v>0</v>
      </c>
    </row>
    <row r="839" spans="2:6">
      <c r="B839" s="203">
        <v>10558</v>
      </c>
      <c r="C839" s="196">
        <v>51</v>
      </c>
      <c r="D839" s="196">
        <v>53</v>
      </c>
      <c r="E839" s="196">
        <v>20</v>
      </c>
      <c r="F839" s="204">
        <v>0</v>
      </c>
    </row>
    <row r="840" spans="2:6">
      <c r="B840" s="205">
        <v>10558</v>
      </c>
      <c r="C840" s="198">
        <v>52</v>
      </c>
      <c r="D840" s="198">
        <v>7</v>
      </c>
      <c r="E840" s="198">
        <v>30</v>
      </c>
      <c r="F840" s="206">
        <v>0</v>
      </c>
    </row>
    <row r="841" spans="2:6">
      <c r="B841" s="203">
        <v>10558</v>
      </c>
      <c r="C841" s="196">
        <v>53</v>
      </c>
      <c r="D841" s="196">
        <v>32.799999999999997</v>
      </c>
      <c r="E841" s="196">
        <v>18</v>
      </c>
      <c r="F841" s="204">
        <v>0</v>
      </c>
    </row>
    <row r="842" spans="2:6">
      <c r="B842" s="205">
        <v>10558</v>
      </c>
      <c r="C842" s="198">
        <v>73</v>
      </c>
      <c r="D842" s="198">
        <v>15</v>
      </c>
      <c r="E842" s="198">
        <v>3</v>
      </c>
      <c r="F842" s="206">
        <v>0</v>
      </c>
    </row>
    <row r="843" spans="2:6">
      <c r="B843" s="203">
        <v>10559</v>
      </c>
      <c r="C843" s="196">
        <v>41</v>
      </c>
      <c r="D843" s="196">
        <v>9.65</v>
      </c>
      <c r="E843" s="196">
        <v>12</v>
      </c>
      <c r="F843" s="204">
        <v>5.000000074505806E-2</v>
      </c>
    </row>
    <row r="844" spans="2:6">
      <c r="B844" s="205">
        <v>10559</v>
      </c>
      <c r="C844" s="198">
        <v>55</v>
      </c>
      <c r="D844" s="198">
        <v>24</v>
      </c>
      <c r="E844" s="198">
        <v>18</v>
      </c>
      <c r="F844" s="206">
        <v>5.000000074505806E-2</v>
      </c>
    </row>
    <row r="845" spans="2:6">
      <c r="B845" s="203">
        <v>10560</v>
      </c>
      <c r="C845" s="196">
        <v>30</v>
      </c>
      <c r="D845" s="196">
        <v>25.89</v>
      </c>
      <c r="E845" s="196">
        <v>20</v>
      </c>
      <c r="F845" s="204">
        <v>0</v>
      </c>
    </row>
    <row r="846" spans="2:6">
      <c r="B846" s="205">
        <v>10560</v>
      </c>
      <c r="C846" s="198">
        <v>62</v>
      </c>
      <c r="D846" s="198">
        <v>49.3</v>
      </c>
      <c r="E846" s="198">
        <v>15</v>
      </c>
      <c r="F846" s="206">
        <v>0.25</v>
      </c>
    </row>
    <row r="847" spans="2:6">
      <c r="B847" s="203">
        <v>10561</v>
      </c>
      <c r="C847" s="196">
        <v>44</v>
      </c>
      <c r="D847" s="196">
        <v>19.45</v>
      </c>
      <c r="E847" s="196">
        <v>10</v>
      </c>
      <c r="F847" s="204">
        <v>0</v>
      </c>
    </row>
    <row r="848" spans="2:6">
      <c r="B848" s="205">
        <v>10561</v>
      </c>
      <c r="C848" s="198">
        <v>51</v>
      </c>
      <c r="D848" s="198">
        <v>53</v>
      </c>
      <c r="E848" s="198">
        <v>50</v>
      </c>
      <c r="F848" s="206">
        <v>0</v>
      </c>
    </row>
    <row r="849" spans="2:6">
      <c r="B849" s="203">
        <v>10562</v>
      </c>
      <c r="C849" s="196">
        <v>33</v>
      </c>
      <c r="D849" s="196">
        <v>2.5</v>
      </c>
      <c r="E849" s="196">
        <v>20</v>
      </c>
      <c r="F849" s="204">
        <v>0.10000000149011612</v>
      </c>
    </row>
    <row r="850" spans="2:6">
      <c r="B850" s="205">
        <v>10562</v>
      </c>
      <c r="C850" s="198">
        <v>62</v>
      </c>
      <c r="D850" s="198">
        <v>49.3</v>
      </c>
      <c r="E850" s="198">
        <v>10</v>
      </c>
      <c r="F850" s="206">
        <v>0.10000000149011612</v>
      </c>
    </row>
    <row r="851" spans="2:6">
      <c r="B851" s="203">
        <v>10563</v>
      </c>
      <c r="C851" s="196">
        <v>36</v>
      </c>
      <c r="D851" s="196">
        <v>19</v>
      </c>
      <c r="E851" s="196">
        <v>25</v>
      </c>
      <c r="F851" s="204">
        <v>0</v>
      </c>
    </row>
    <row r="852" spans="2:6">
      <c r="B852" s="205">
        <v>10563</v>
      </c>
      <c r="C852" s="198">
        <v>52</v>
      </c>
      <c r="D852" s="198">
        <v>7</v>
      </c>
      <c r="E852" s="198">
        <v>70</v>
      </c>
      <c r="F852" s="206">
        <v>0</v>
      </c>
    </row>
    <row r="853" spans="2:6">
      <c r="B853" s="203">
        <v>10564</v>
      </c>
      <c r="C853" s="196">
        <v>17</v>
      </c>
      <c r="D853" s="196">
        <v>39</v>
      </c>
      <c r="E853" s="196">
        <v>16</v>
      </c>
      <c r="F853" s="204">
        <v>5.000000074505806E-2</v>
      </c>
    </row>
    <row r="854" spans="2:6">
      <c r="B854" s="205">
        <v>10564</v>
      </c>
      <c r="C854" s="198">
        <v>31</v>
      </c>
      <c r="D854" s="198">
        <v>12.5</v>
      </c>
      <c r="E854" s="198">
        <v>6</v>
      </c>
      <c r="F854" s="206">
        <v>5.000000074505806E-2</v>
      </c>
    </row>
    <row r="855" spans="2:6">
      <c r="B855" s="203">
        <v>10564</v>
      </c>
      <c r="C855" s="196">
        <v>55</v>
      </c>
      <c r="D855" s="196">
        <v>24</v>
      </c>
      <c r="E855" s="196">
        <v>25</v>
      </c>
      <c r="F855" s="204">
        <v>5.000000074505806E-2</v>
      </c>
    </row>
    <row r="856" spans="2:6">
      <c r="B856" s="205">
        <v>10565</v>
      </c>
      <c r="C856" s="198">
        <v>24</v>
      </c>
      <c r="D856" s="198">
        <v>4.5</v>
      </c>
      <c r="E856" s="198">
        <v>25</v>
      </c>
      <c r="F856" s="206">
        <v>0.10000000149011612</v>
      </c>
    </row>
    <row r="857" spans="2:6">
      <c r="B857" s="203">
        <v>10565</v>
      </c>
      <c r="C857" s="196">
        <v>64</v>
      </c>
      <c r="D857" s="196">
        <v>33.25</v>
      </c>
      <c r="E857" s="196">
        <v>18</v>
      </c>
      <c r="F857" s="204">
        <v>0.10000000149011612</v>
      </c>
    </row>
    <row r="858" spans="2:6">
      <c r="B858" s="205">
        <v>10566</v>
      </c>
      <c r="C858" s="198">
        <v>11</v>
      </c>
      <c r="D858" s="198">
        <v>21</v>
      </c>
      <c r="E858" s="198">
        <v>35</v>
      </c>
      <c r="F858" s="206">
        <v>0.15000000596046448</v>
      </c>
    </row>
    <row r="859" spans="2:6">
      <c r="B859" s="203">
        <v>10566</v>
      </c>
      <c r="C859" s="196">
        <v>18</v>
      </c>
      <c r="D859" s="196">
        <v>62.5</v>
      </c>
      <c r="E859" s="196">
        <v>18</v>
      </c>
      <c r="F859" s="204">
        <v>0.15000000596046448</v>
      </c>
    </row>
    <row r="860" spans="2:6">
      <c r="B860" s="205">
        <v>10566</v>
      </c>
      <c r="C860" s="198">
        <v>76</v>
      </c>
      <c r="D860" s="198">
        <v>18</v>
      </c>
      <c r="E860" s="198">
        <v>10</v>
      </c>
      <c r="F860" s="206">
        <v>0</v>
      </c>
    </row>
    <row r="861" spans="2:6">
      <c r="B861" s="203">
        <v>10567</v>
      </c>
      <c r="C861" s="196">
        <v>31</v>
      </c>
      <c r="D861" s="196">
        <v>12.5</v>
      </c>
      <c r="E861" s="196">
        <v>60</v>
      </c>
      <c r="F861" s="204">
        <v>0.20000000298023224</v>
      </c>
    </row>
    <row r="862" spans="2:6">
      <c r="B862" s="205">
        <v>10567</v>
      </c>
      <c r="C862" s="198">
        <v>51</v>
      </c>
      <c r="D862" s="198">
        <v>53</v>
      </c>
      <c r="E862" s="198">
        <v>3</v>
      </c>
      <c r="F862" s="206">
        <v>0</v>
      </c>
    </row>
    <row r="863" spans="2:6">
      <c r="B863" s="203">
        <v>10567</v>
      </c>
      <c r="C863" s="196">
        <v>59</v>
      </c>
      <c r="D863" s="196">
        <v>55</v>
      </c>
      <c r="E863" s="196">
        <v>40</v>
      </c>
      <c r="F863" s="204">
        <v>0.20000000298023224</v>
      </c>
    </row>
    <row r="864" spans="2:6">
      <c r="B864" s="205">
        <v>10568</v>
      </c>
      <c r="C864" s="198">
        <v>10</v>
      </c>
      <c r="D864" s="198">
        <v>31</v>
      </c>
      <c r="E864" s="198">
        <v>5</v>
      </c>
      <c r="F864" s="206">
        <v>0</v>
      </c>
    </row>
    <row r="865" spans="2:6">
      <c r="B865" s="203">
        <v>10569</v>
      </c>
      <c r="C865" s="196">
        <v>31</v>
      </c>
      <c r="D865" s="196">
        <v>12.5</v>
      </c>
      <c r="E865" s="196">
        <v>35</v>
      </c>
      <c r="F865" s="204">
        <v>0.20000000298023224</v>
      </c>
    </row>
    <row r="866" spans="2:6">
      <c r="B866" s="205">
        <v>10569</v>
      </c>
      <c r="C866" s="198">
        <v>76</v>
      </c>
      <c r="D866" s="198">
        <v>18</v>
      </c>
      <c r="E866" s="198">
        <v>30</v>
      </c>
      <c r="F866" s="206">
        <v>0</v>
      </c>
    </row>
    <row r="867" spans="2:6">
      <c r="B867" s="203">
        <v>10570</v>
      </c>
      <c r="C867" s="196">
        <v>11</v>
      </c>
      <c r="D867" s="196">
        <v>21</v>
      </c>
      <c r="E867" s="196">
        <v>15</v>
      </c>
      <c r="F867" s="204">
        <v>5.000000074505806E-2</v>
      </c>
    </row>
    <row r="868" spans="2:6">
      <c r="B868" s="205">
        <v>10570</v>
      </c>
      <c r="C868" s="198">
        <v>56</v>
      </c>
      <c r="D868" s="198">
        <v>38</v>
      </c>
      <c r="E868" s="198">
        <v>60</v>
      </c>
      <c r="F868" s="206">
        <v>5.000000074505806E-2</v>
      </c>
    </row>
    <row r="869" spans="2:6">
      <c r="B869" s="203">
        <v>10571</v>
      </c>
      <c r="C869" s="196">
        <v>14</v>
      </c>
      <c r="D869" s="196">
        <v>23.25</v>
      </c>
      <c r="E869" s="196">
        <v>11</v>
      </c>
      <c r="F869" s="204">
        <v>0.15000000596046448</v>
      </c>
    </row>
    <row r="870" spans="2:6">
      <c r="B870" s="205">
        <v>10571</v>
      </c>
      <c r="C870" s="198">
        <v>42</v>
      </c>
      <c r="D870" s="198">
        <v>14</v>
      </c>
      <c r="E870" s="198">
        <v>28</v>
      </c>
      <c r="F870" s="206">
        <v>0.15000000596046448</v>
      </c>
    </row>
    <row r="871" spans="2:6">
      <c r="B871" s="203">
        <v>10572</v>
      </c>
      <c r="C871" s="196">
        <v>16</v>
      </c>
      <c r="D871" s="196">
        <v>17.45</v>
      </c>
      <c r="E871" s="196">
        <v>12</v>
      </c>
      <c r="F871" s="204">
        <v>0.10000000149011612</v>
      </c>
    </row>
    <row r="872" spans="2:6">
      <c r="B872" s="205">
        <v>10572</v>
      </c>
      <c r="C872" s="198">
        <v>32</v>
      </c>
      <c r="D872" s="198">
        <v>32</v>
      </c>
      <c r="E872" s="198">
        <v>10</v>
      </c>
      <c r="F872" s="206">
        <v>0.10000000149011612</v>
      </c>
    </row>
    <row r="873" spans="2:6">
      <c r="B873" s="203">
        <v>10572</v>
      </c>
      <c r="C873" s="196">
        <v>40</v>
      </c>
      <c r="D873" s="196">
        <v>18.399999999999999</v>
      </c>
      <c r="E873" s="196">
        <v>50</v>
      </c>
      <c r="F873" s="204">
        <v>0</v>
      </c>
    </row>
    <row r="874" spans="2:6">
      <c r="B874" s="205">
        <v>10572</v>
      </c>
      <c r="C874" s="198">
        <v>75</v>
      </c>
      <c r="D874" s="198">
        <v>7.75</v>
      </c>
      <c r="E874" s="198">
        <v>15</v>
      </c>
      <c r="F874" s="206">
        <v>0.10000000149011612</v>
      </c>
    </row>
    <row r="875" spans="2:6">
      <c r="B875" s="203">
        <v>10573</v>
      </c>
      <c r="C875" s="196">
        <v>17</v>
      </c>
      <c r="D875" s="196">
        <v>39</v>
      </c>
      <c r="E875" s="196">
        <v>18</v>
      </c>
      <c r="F875" s="204">
        <v>0</v>
      </c>
    </row>
    <row r="876" spans="2:6">
      <c r="B876" s="205">
        <v>10573</v>
      </c>
      <c r="C876" s="198">
        <v>34</v>
      </c>
      <c r="D876" s="198">
        <v>14</v>
      </c>
      <c r="E876" s="198">
        <v>40</v>
      </c>
      <c r="F876" s="206">
        <v>0</v>
      </c>
    </row>
    <row r="877" spans="2:6">
      <c r="B877" s="203">
        <v>10573</v>
      </c>
      <c r="C877" s="196">
        <v>53</v>
      </c>
      <c r="D877" s="196">
        <v>32.799999999999997</v>
      </c>
      <c r="E877" s="196">
        <v>25</v>
      </c>
      <c r="F877" s="204">
        <v>0</v>
      </c>
    </row>
    <row r="878" spans="2:6">
      <c r="B878" s="205">
        <v>10574</v>
      </c>
      <c r="C878" s="198">
        <v>33</v>
      </c>
      <c r="D878" s="198">
        <v>2.5</v>
      </c>
      <c r="E878" s="198">
        <v>14</v>
      </c>
      <c r="F878" s="206">
        <v>0</v>
      </c>
    </row>
    <row r="879" spans="2:6">
      <c r="B879" s="203">
        <v>10574</v>
      </c>
      <c r="C879" s="196">
        <v>40</v>
      </c>
      <c r="D879" s="196">
        <v>18.399999999999999</v>
      </c>
      <c r="E879" s="196">
        <v>2</v>
      </c>
      <c r="F879" s="204">
        <v>0</v>
      </c>
    </row>
    <row r="880" spans="2:6">
      <c r="B880" s="205">
        <v>10574</v>
      </c>
      <c r="C880" s="198">
        <v>62</v>
      </c>
      <c r="D880" s="198">
        <v>49.3</v>
      </c>
      <c r="E880" s="198">
        <v>10</v>
      </c>
      <c r="F880" s="206">
        <v>0</v>
      </c>
    </row>
    <row r="881" spans="2:6">
      <c r="B881" s="203">
        <v>10574</v>
      </c>
      <c r="C881" s="196">
        <v>64</v>
      </c>
      <c r="D881" s="196">
        <v>33.25</v>
      </c>
      <c r="E881" s="196">
        <v>6</v>
      </c>
      <c r="F881" s="204">
        <v>0</v>
      </c>
    </row>
    <row r="882" spans="2:6">
      <c r="B882" s="205">
        <v>10575</v>
      </c>
      <c r="C882" s="198">
        <v>59</v>
      </c>
      <c r="D882" s="198">
        <v>55</v>
      </c>
      <c r="E882" s="198">
        <v>12</v>
      </c>
      <c r="F882" s="206">
        <v>0</v>
      </c>
    </row>
    <row r="883" spans="2:6">
      <c r="B883" s="203">
        <v>10575</v>
      </c>
      <c r="C883" s="196">
        <v>63</v>
      </c>
      <c r="D883" s="196">
        <v>43.9</v>
      </c>
      <c r="E883" s="196">
        <v>6</v>
      </c>
      <c r="F883" s="204">
        <v>0</v>
      </c>
    </row>
    <row r="884" spans="2:6">
      <c r="B884" s="205">
        <v>10575</v>
      </c>
      <c r="C884" s="198">
        <v>72</v>
      </c>
      <c r="D884" s="198">
        <v>34.799999999999997</v>
      </c>
      <c r="E884" s="198">
        <v>30</v>
      </c>
      <c r="F884" s="206">
        <v>0</v>
      </c>
    </row>
    <row r="885" spans="2:6">
      <c r="B885" s="203">
        <v>10575</v>
      </c>
      <c r="C885" s="196">
        <v>76</v>
      </c>
      <c r="D885" s="196">
        <v>18</v>
      </c>
      <c r="E885" s="196">
        <v>10</v>
      </c>
      <c r="F885" s="204">
        <v>0</v>
      </c>
    </row>
    <row r="886" spans="2:6">
      <c r="B886" s="205">
        <v>10576</v>
      </c>
      <c r="C886" s="198">
        <v>1</v>
      </c>
      <c r="D886" s="198">
        <v>18</v>
      </c>
      <c r="E886" s="198">
        <v>10</v>
      </c>
      <c r="F886" s="206">
        <v>0</v>
      </c>
    </row>
    <row r="887" spans="2:6">
      <c r="B887" s="203">
        <v>10576</v>
      </c>
      <c r="C887" s="196">
        <v>31</v>
      </c>
      <c r="D887" s="196">
        <v>12.5</v>
      </c>
      <c r="E887" s="196">
        <v>20</v>
      </c>
      <c r="F887" s="204">
        <v>0</v>
      </c>
    </row>
    <row r="888" spans="2:6">
      <c r="B888" s="205">
        <v>10576</v>
      </c>
      <c r="C888" s="198">
        <v>44</v>
      </c>
      <c r="D888" s="198">
        <v>19.45</v>
      </c>
      <c r="E888" s="198">
        <v>21</v>
      </c>
      <c r="F888" s="206">
        <v>0</v>
      </c>
    </row>
    <row r="889" spans="2:6">
      <c r="B889" s="203">
        <v>10577</v>
      </c>
      <c r="C889" s="196">
        <v>39</v>
      </c>
      <c r="D889" s="196">
        <v>18</v>
      </c>
      <c r="E889" s="196">
        <v>10</v>
      </c>
      <c r="F889" s="204">
        <v>0</v>
      </c>
    </row>
    <row r="890" spans="2:6">
      <c r="B890" s="205">
        <v>10577</v>
      </c>
      <c r="C890" s="198">
        <v>75</v>
      </c>
      <c r="D890" s="198">
        <v>7.75</v>
      </c>
      <c r="E890" s="198">
        <v>20</v>
      </c>
      <c r="F890" s="206">
        <v>0</v>
      </c>
    </row>
    <row r="891" spans="2:6">
      <c r="B891" s="203">
        <v>10577</v>
      </c>
      <c r="C891" s="196">
        <v>77</v>
      </c>
      <c r="D891" s="196">
        <v>13</v>
      </c>
      <c r="E891" s="196">
        <v>18</v>
      </c>
      <c r="F891" s="204">
        <v>0</v>
      </c>
    </row>
    <row r="892" spans="2:6">
      <c r="B892" s="205">
        <v>10578</v>
      </c>
      <c r="C892" s="198">
        <v>35</v>
      </c>
      <c r="D892" s="198">
        <v>18</v>
      </c>
      <c r="E892" s="198">
        <v>20</v>
      </c>
      <c r="F892" s="206">
        <v>0</v>
      </c>
    </row>
    <row r="893" spans="2:6">
      <c r="B893" s="203">
        <v>10578</v>
      </c>
      <c r="C893" s="196">
        <v>57</v>
      </c>
      <c r="D893" s="196">
        <v>19.5</v>
      </c>
      <c r="E893" s="196">
        <v>6</v>
      </c>
      <c r="F893" s="204">
        <v>0</v>
      </c>
    </row>
    <row r="894" spans="2:6">
      <c r="B894" s="205">
        <v>10579</v>
      </c>
      <c r="C894" s="198">
        <v>15</v>
      </c>
      <c r="D894" s="198">
        <v>15.5</v>
      </c>
      <c r="E894" s="198">
        <v>10</v>
      </c>
      <c r="F894" s="206">
        <v>0</v>
      </c>
    </row>
    <row r="895" spans="2:6">
      <c r="B895" s="203">
        <v>10579</v>
      </c>
      <c r="C895" s="196">
        <v>75</v>
      </c>
      <c r="D895" s="196">
        <v>7.75</v>
      </c>
      <c r="E895" s="196">
        <v>21</v>
      </c>
      <c r="F895" s="204">
        <v>0</v>
      </c>
    </row>
    <row r="896" spans="2:6">
      <c r="B896" s="205">
        <v>10580</v>
      </c>
      <c r="C896" s="198">
        <v>14</v>
      </c>
      <c r="D896" s="198">
        <v>23.25</v>
      </c>
      <c r="E896" s="198">
        <v>15</v>
      </c>
      <c r="F896" s="206">
        <v>5.000000074505806E-2</v>
      </c>
    </row>
    <row r="897" spans="2:6">
      <c r="B897" s="203">
        <v>10580</v>
      </c>
      <c r="C897" s="196">
        <v>41</v>
      </c>
      <c r="D897" s="196">
        <v>9.65</v>
      </c>
      <c r="E897" s="196">
        <v>9</v>
      </c>
      <c r="F897" s="204">
        <v>5.000000074505806E-2</v>
      </c>
    </row>
    <row r="898" spans="2:6">
      <c r="B898" s="205">
        <v>10580</v>
      </c>
      <c r="C898" s="198">
        <v>65</v>
      </c>
      <c r="D898" s="198">
        <v>21.05</v>
      </c>
      <c r="E898" s="198">
        <v>30</v>
      </c>
      <c r="F898" s="206">
        <v>5.000000074505806E-2</v>
      </c>
    </row>
    <row r="899" spans="2:6">
      <c r="B899" s="203">
        <v>10581</v>
      </c>
      <c r="C899" s="196">
        <v>75</v>
      </c>
      <c r="D899" s="196">
        <v>7.75</v>
      </c>
      <c r="E899" s="196">
        <v>50</v>
      </c>
      <c r="F899" s="204">
        <v>0.20000000298023224</v>
      </c>
    </row>
    <row r="900" spans="2:6">
      <c r="B900" s="205">
        <v>10582</v>
      </c>
      <c r="C900" s="198">
        <v>57</v>
      </c>
      <c r="D900" s="198">
        <v>19.5</v>
      </c>
      <c r="E900" s="198">
        <v>4</v>
      </c>
      <c r="F900" s="206">
        <v>0</v>
      </c>
    </row>
    <row r="901" spans="2:6">
      <c r="B901" s="203">
        <v>10582</v>
      </c>
      <c r="C901" s="196">
        <v>76</v>
      </c>
      <c r="D901" s="196">
        <v>18</v>
      </c>
      <c r="E901" s="196">
        <v>14</v>
      </c>
      <c r="F901" s="204">
        <v>0</v>
      </c>
    </row>
    <row r="902" spans="2:6">
      <c r="B902" s="205">
        <v>10583</v>
      </c>
      <c r="C902" s="198">
        <v>29</v>
      </c>
      <c r="D902" s="198">
        <v>123.79</v>
      </c>
      <c r="E902" s="198">
        <v>10</v>
      </c>
      <c r="F902" s="206">
        <v>0</v>
      </c>
    </row>
    <row r="903" spans="2:6">
      <c r="B903" s="203">
        <v>10583</v>
      </c>
      <c r="C903" s="196">
        <v>60</v>
      </c>
      <c r="D903" s="196">
        <v>34</v>
      </c>
      <c r="E903" s="196">
        <v>24</v>
      </c>
      <c r="F903" s="204">
        <v>0.15000000596046448</v>
      </c>
    </row>
    <row r="904" spans="2:6">
      <c r="B904" s="205">
        <v>10583</v>
      </c>
      <c r="C904" s="198">
        <v>69</v>
      </c>
      <c r="D904" s="198">
        <v>36</v>
      </c>
      <c r="E904" s="198">
        <v>10</v>
      </c>
      <c r="F904" s="206">
        <v>0.15000000596046448</v>
      </c>
    </row>
    <row r="905" spans="2:6">
      <c r="B905" s="203">
        <v>10584</v>
      </c>
      <c r="C905" s="196">
        <v>31</v>
      </c>
      <c r="D905" s="196">
        <v>12.5</v>
      </c>
      <c r="E905" s="196">
        <v>50</v>
      </c>
      <c r="F905" s="204">
        <v>5.000000074505806E-2</v>
      </c>
    </row>
    <row r="906" spans="2:6">
      <c r="B906" s="205">
        <v>10585</v>
      </c>
      <c r="C906" s="198">
        <v>47</v>
      </c>
      <c r="D906" s="198">
        <v>9.5</v>
      </c>
      <c r="E906" s="198">
        <v>15</v>
      </c>
      <c r="F906" s="206">
        <v>0</v>
      </c>
    </row>
    <row r="907" spans="2:6">
      <c r="B907" s="203">
        <v>10586</v>
      </c>
      <c r="C907" s="196">
        <v>52</v>
      </c>
      <c r="D907" s="196">
        <v>7</v>
      </c>
      <c r="E907" s="196">
        <v>4</v>
      </c>
      <c r="F907" s="204">
        <v>0.15000000596046448</v>
      </c>
    </row>
    <row r="908" spans="2:6">
      <c r="B908" s="205">
        <v>10587</v>
      </c>
      <c r="C908" s="198">
        <v>26</v>
      </c>
      <c r="D908" s="198">
        <v>31.23</v>
      </c>
      <c r="E908" s="198">
        <v>6</v>
      </c>
      <c r="F908" s="206">
        <v>0</v>
      </c>
    </row>
    <row r="909" spans="2:6">
      <c r="B909" s="203">
        <v>10587</v>
      </c>
      <c r="C909" s="196">
        <v>35</v>
      </c>
      <c r="D909" s="196">
        <v>18</v>
      </c>
      <c r="E909" s="196">
        <v>20</v>
      </c>
      <c r="F909" s="204">
        <v>0</v>
      </c>
    </row>
    <row r="910" spans="2:6">
      <c r="B910" s="205">
        <v>10587</v>
      </c>
      <c r="C910" s="198">
        <v>77</v>
      </c>
      <c r="D910" s="198">
        <v>13</v>
      </c>
      <c r="E910" s="198">
        <v>20</v>
      </c>
      <c r="F910" s="206">
        <v>0</v>
      </c>
    </row>
    <row r="911" spans="2:6">
      <c r="B911" s="203">
        <v>10588</v>
      </c>
      <c r="C911" s="196">
        <v>18</v>
      </c>
      <c r="D911" s="196">
        <v>62.5</v>
      </c>
      <c r="E911" s="196">
        <v>40</v>
      </c>
      <c r="F911" s="204">
        <v>0.20000000298023224</v>
      </c>
    </row>
    <row r="912" spans="2:6">
      <c r="B912" s="205">
        <v>10588</v>
      </c>
      <c r="C912" s="198">
        <v>42</v>
      </c>
      <c r="D912" s="198">
        <v>14</v>
      </c>
      <c r="E912" s="198">
        <v>100</v>
      </c>
      <c r="F912" s="206">
        <v>0.20000000298023224</v>
      </c>
    </row>
    <row r="913" spans="2:6">
      <c r="B913" s="203">
        <v>10589</v>
      </c>
      <c r="C913" s="196">
        <v>35</v>
      </c>
      <c r="D913" s="196">
        <v>18</v>
      </c>
      <c r="E913" s="196">
        <v>4</v>
      </c>
      <c r="F913" s="204">
        <v>0</v>
      </c>
    </row>
    <row r="914" spans="2:6">
      <c r="B914" s="205">
        <v>10590</v>
      </c>
      <c r="C914" s="198">
        <v>1</v>
      </c>
      <c r="D914" s="198">
        <v>18</v>
      </c>
      <c r="E914" s="198">
        <v>20</v>
      </c>
      <c r="F914" s="206">
        <v>0</v>
      </c>
    </row>
    <row r="915" spans="2:6">
      <c r="B915" s="203">
        <v>10590</v>
      </c>
      <c r="C915" s="196">
        <v>77</v>
      </c>
      <c r="D915" s="196">
        <v>13</v>
      </c>
      <c r="E915" s="196">
        <v>60</v>
      </c>
      <c r="F915" s="204">
        <v>5.000000074505806E-2</v>
      </c>
    </row>
    <row r="916" spans="2:6">
      <c r="B916" s="205">
        <v>10591</v>
      </c>
      <c r="C916" s="198">
        <v>3</v>
      </c>
      <c r="D916" s="198">
        <v>10</v>
      </c>
      <c r="E916" s="198">
        <v>14</v>
      </c>
      <c r="F916" s="206">
        <v>0</v>
      </c>
    </row>
    <row r="917" spans="2:6">
      <c r="B917" s="203">
        <v>10591</v>
      </c>
      <c r="C917" s="196">
        <v>7</v>
      </c>
      <c r="D917" s="196">
        <v>30</v>
      </c>
      <c r="E917" s="196">
        <v>10</v>
      </c>
      <c r="F917" s="204">
        <v>0</v>
      </c>
    </row>
    <row r="918" spans="2:6">
      <c r="B918" s="205">
        <v>10591</v>
      </c>
      <c r="C918" s="198">
        <v>54</v>
      </c>
      <c r="D918" s="198">
        <v>7.45</v>
      </c>
      <c r="E918" s="198">
        <v>50</v>
      </c>
      <c r="F918" s="206">
        <v>0</v>
      </c>
    </row>
    <row r="919" spans="2:6">
      <c r="B919" s="203">
        <v>10592</v>
      </c>
      <c r="C919" s="196">
        <v>15</v>
      </c>
      <c r="D919" s="196">
        <v>15.5</v>
      </c>
      <c r="E919" s="196">
        <v>25</v>
      </c>
      <c r="F919" s="204">
        <v>5.000000074505806E-2</v>
      </c>
    </row>
    <row r="920" spans="2:6">
      <c r="B920" s="205">
        <v>10592</v>
      </c>
      <c r="C920" s="198">
        <v>26</v>
      </c>
      <c r="D920" s="198">
        <v>31.23</v>
      </c>
      <c r="E920" s="198">
        <v>5</v>
      </c>
      <c r="F920" s="206">
        <v>5.000000074505806E-2</v>
      </c>
    </row>
    <row r="921" spans="2:6">
      <c r="B921" s="203">
        <v>10593</v>
      </c>
      <c r="C921" s="196">
        <v>20</v>
      </c>
      <c r="D921" s="196">
        <v>81</v>
      </c>
      <c r="E921" s="196">
        <v>21</v>
      </c>
      <c r="F921" s="204">
        <v>0.20000000298023224</v>
      </c>
    </row>
    <row r="922" spans="2:6">
      <c r="B922" s="205">
        <v>10593</v>
      </c>
      <c r="C922" s="198">
        <v>69</v>
      </c>
      <c r="D922" s="198">
        <v>36</v>
      </c>
      <c r="E922" s="198">
        <v>20</v>
      </c>
      <c r="F922" s="206">
        <v>0.20000000298023224</v>
      </c>
    </row>
    <row r="923" spans="2:6">
      <c r="B923" s="203">
        <v>10593</v>
      </c>
      <c r="C923" s="196">
        <v>76</v>
      </c>
      <c r="D923" s="196">
        <v>18</v>
      </c>
      <c r="E923" s="196">
        <v>4</v>
      </c>
      <c r="F923" s="204">
        <v>0.20000000298023224</v>
      </c>
    </row>
    <row r="924" spans="2:6">
      <c r="B924" s="205">
        <v>10594</v>
      </c>
      <c r="C924" s="198">
        <v>52</v>
      </c>
      <c r="D924" s="198">
        <v>7</v>
      </c>
      <c r="E924" s="198">
        <v>24</v>
      </c>
      <c r="F924" s="206">
        <v>0</v>
      </c>
    </row>
    <row r="925" spans="2:6">
      <c r="B925" s="203">
        <v>10594</v>
      </c>
      <c r="C925" s="196">
        <v>58</v>
      </c>
      <c r="D925" s="196">
        <v>13.25</v>
      </c>
      <c r="E925" s="196">
        <v>30</v>
      </c>
      <c r="F925" s="204">
        <v>0</v>
      </c>
    </row>
    <row r="926" spans="2:6">
      <c r="B926" s="205">
        <v>10595</v>
      </c>
      <c r="C926" s="198">
        <v>35</v>
      </c>
      <c r="D926" s="198">
        <v>18</v>
      </c>
      <c r="E926" s="198">
        <v>30</v>
      </c>
      <c r="F926" s="206">
        <v>0.25</v>
      </c>
    </row>
    <row r="927" spans="2:6">
      <c r="B927" s="203">
        <v>10595</v>
      </c>
      <c r="C927" s="196">
        <v>61</v>
      </c>
      <c r="D927" s="196">
        <v>28.5</v>
      </c>
      <c r="E927" s="196">
        <v>120</v>
      </c>
      <c r="F927" s="204">
        <v>0.25</v>
      </c>
    </row>
    <row r="928" spans="2:6">
      <c r="B928" s="205">
        <v>10595</v>
      </c>
      <c r="C928" s="198">
        <v>69</v>
      </c>
      <c r="D928" s="198">
        <v>36</v>
      </c>
      <c r="E928" s="198">
        <v>65</v>
      </c>
      <c r="F928" s="206">
        <v>0.25</v>
      </c>
    </row>
    <row r="929" spans="2:6">
      <c r="B929" s="203">
        <v>10596</v>
      </c>
      <c r="C929" s="196">
        <v>56</v>
      </c>
      <c r="D929" s="196">
        <v>38</v>
      </c>
      <c r="E929" s="196">
        <v>5</v>
      </c>
      <c r="F929" s="204">
        <v>0.20000000298023224</v>
      </c>
    </row>
    <row r="930" spans="2:6">
      <c r="B930" s="205">
        <v>10596</v>
      </c>
      <c r="C930" s="198">
        <v>63</v>
      </c>
      <c r="D930" s="198">
        <v>43.9</v>
      </c>
      <c r="E930" s="198">
        <v>24</v>
      </c>
      <c r="F930" s="206">
        <v>0.20000000298023224</v>
      </c>
    </row>
    <row r="931" spans="2:6">
      <c r="B931" s="203">
        <v>10596</v>
      </c>
      <c r="C931" s="196">
        <v>75</v>
      </c>
      <c r="D931" s="196">
        <v>7.75</v>
      </c>
      <c r="E931" s="196">
        <v>30</v>
      </c>
      <c r="F931" s="204">
        <v>0.20000000298023224</v>
      </c>
    </row>
    <row r="932" spans="2:6">
      <c r="B932" s="205">
        <v>10597</v>
      </c>
      <c r="C932" s="198">
        <v>24</v>
      </c>
      <c r="D932" s="198">
        <v>4.5</v>
      </c>
      <c r="E932" s="198">
        <v>35</v>
      </c>
      <c r="F932" s="206">
        <v>0.20000000298023224</v>
      </c>
    </row>
    <row r="933" spans="2:6">
      <c r="B933" s="203">
        <v>10597</v>
      </c>
      <c r="C933" s="196">
        <v>57</v>
      </c>
      <c r="D933" s="196">
        <v>19.5</v>
      </c>
      <c r="E933" s="196">
        <v>20</v>
      </c>
      <c r="F933" s="204">
        <v>0</v>
      </c>
    </row>
    <row r="934" spans="2:6">
      <c r="B934" s="205">
        <v>10597</v>
      </c>
      <c r="C934" s="198">
        <v>65</v>
      </c>
      <c r="D934" s="198">
        <v>21.05</v>
      </c>
      <c r="E934" s="198">
        <v>12</v>
      </c>
      <c r="F934" s="206">
        <v>0.20000000298023224</v>
      </c>
    </row>
    <row r="935" spans="2:6">
      <c r="B935" s="203">
        <v>10598</v>
      </c>
      <c r="C935" s="196">
        <v>27</v>
      </c>
      <c r="D935" s="196">
        <v>43.9</v>
      </c>
      <c r="E935" s="196">
        <v>50</v>
      </c>
      <c r="F935" s="204">
        <v>0</v>
      </c>
    </row>
    <row r="936" spans="2:6">
      <c r="B936" s="205">
        <v>10598</v>
      </c>
      <c r="C936" s="198">
        <v>71</v>
      </c>
      <c r="D936" s="198">
        <v>21.5</v>
      </c>
      <c r="E936" s="198">
        <v>9</v>
      </c>
      <c r="F936" s="206">
        <v>0</v>
      </c>
    </row>
    <row r="937" spans="2:6">
      <c r="B937" s="203">
        <v>10599</v>
      </c>
      <c r="C937" s="196">
        <v>62</v>
      </c>
      <c r="D937" s="196">
        <v>49.3</v>
      </c>
      <c r="E937" s="196">
        <v>10</v>
      </c>
      <c r="F937" s="204">
        <v>0</v>
      </c>
    </row>
    <row r="938" spans="2:6">
      <c r="B938" s="205">
        <v>10600</v>
      </c>
      <c r="C938" s="198">
        <v>54</v>
      </c>
      <c r="D938" s="198">
        <v>7.45</v>
      </c>
      <c r="E938" s="198">
        <v>4</v>
      </c>
      <c r="F938" s="206">
        <v>0</v>
      </c>
    </row>
    <row r="939" spans="2:6">
      <c r="B939" s="203">
        <v>10600</v>
      </c>
      <c r="C939" s="196">
        <v>73</v>
      </c>
      <c r="D939" s="196">
        <v>15</v>
      </c>
      <c r="E939" s="196">
        <v>30</v>
      </c>
      <c r="F939" s="204">
        <v>0</v>
      </c>
    </row>
    <row r="940" spans="2:6">
      <c r="B940" s="205">
        <v>10601</v>
      </c>
      <c r="C940" s="198">
        <v>13</v>
      </c>
      <c r="D940" s="198">
        <v>6</v>
      </c>
      <c r="E940" s="198">
        <v>60</v>
      </c>
      <c r="F940" s="206">
        <v>0</v>
      </c>
    </row>
    <row r="941" spans="2:6">
      <c r="B941" s="203">
        <v>10601</v>
      </c>
      <c r="C941" s="196">
        <v>59</v>
      </c>
      <c r="D941" s="196">
        <v>55</v>
      </c>
      <c r="E941" s="196">
        <v>35</v>
      </c>
      <c r="F941" s="204">
        <v>0</v>
      </c>
    </row>
    <row r="942" spans="2:6">
      <c r="B942" s="205">
        <v>10602</v>
      </c>
      <c r="C942" s="198">
        <v>77</v>
      </c>
      <c r="D942" s="198">
        <v>13</v>
      </c>
      <c r="E942" s="198">
        <v>5</v>
      </c>
      <c r="F942" s="206">
        <v>0.25</v>
      </c>
    </row>
    <row r="943" spans="2:6">
      <c r="B943" s="203">
        <v>10603</v>
      </c>
      <c r="C943" s="196">
        <v>22</v>
      </c>
      <c r="D943" s="196">
        <v>21</v>
      </c>
      <c r="E943" s="196">
        <v>48</v>
      </c>
      <c r="F943" s="204">
        <v>0</v>
      </c>
    </row>
    <row r="944" spans="2:6">
      <c r="B944" s="205">
        <v>10603</v>
      </c>
      <c r="C944" s="198">
        <v>49</v>
      </c>
      <c r="D944" s="198">
        <v>20</v>
      </c>
      <c r="E944" s="198">
        <v>25</v>
      </c>
      <c r="F944" s="206">
        <v>5.000000074505806E-2</v>
      </c>
    </row>
    <row r="945" spans="2:6">
      <c r="B945" s="203">
        <v>10604</v>
      </c>
      <c r="C945" s="196">
        <v>48</v>
      </c>
      <c r="D945" s="196">
        <v>12.75</v>
      </c>
      <c r="E945" s="196">
        <v>6</v>
      </c>
      <c r="F945" s="204">
        <v>0.10000000149011612</v>
      </c>
    </row>
    <row r="946" spans="2:6">
      <c r="B946" s="205">
        <v>10604</v>
      </c>
      <c r="C946" s="198">
        <v>76</v>
      </c>
      <c r="D946" s="198">
        <v>18</v>
      </c>
      <c r="E946" s="198">
        <v>10</v>
      </c>
      <c r="F946" s="206">
        <v>0.10000000149011612</v>
      </c>
    </row>
    <row r="947" spans="2:6">
      <c r="B947" s="203">
        <v>10605</v>
      </c>
      <c r="C947" s="196">
        <v>16</v>
      </c>
      <c r="D947" s="196">
        <v>17.45</v>
      </c>
      <c r="E947" s="196">
        <v>30</v>
      </c>
      <c r="F947" s="204">
        <v>5.000000074505806E-2</v>
      </c>
    </row>
    <row r="948" spans="2:6">
      <c r="B948" s="205">
        <v>10605</v>
      </c>
      <c r="C948" s="198">
        <v>59</v>
      </c>
      <c r="D948" s="198">
        <v>55</v>
      </c>
      <c r="E948" s="198">
        <v>20</v>
      </c>
      <c r="F948" s="206">
        <v>5.000000074505806E-2</v>
      </c>
    </row>
    <row r="949" spans="2:6">
      <c r="B949" s="203">
        <v>10605</v>
      </c>
      <c r="C949" s="196">
        <v>60</v>
      </c>
      <c r="D949" s="196">
        <v>34</v>
      </c>
      <c r="E949" s="196">
        <v>70</v>
      </c>
      <c r="F949" s="204">
        <v>5.000000074505806E-2</v>
      </c>
    </row>
    <row r="950" spans="2:6">
      <c r="B950" s="205">
        <v>10605</v>
      </c>
      <c r="C950" s="198">
        <v>71</v>
      </c>
      <c r="D950" s="198">
        <v>21.5</v>
      </c>
      <c r="E950" s="198">
        <v>15</v>
      </c>
      <c r="F950" s="206">
        <v>5.000000074505806E-2</v>
      </c>
    </row>
    <row r="951" spans="2:6">
      <c r="B951" s="203">
        <v>10606</v>
      </c>
      <c r="C951" s="196">
        <v>4</v>
      </c>
      <c r="D951" s="196">
        <v>22</v>
      </c>
      <c r="E951" s="196">
        <v>20</v>
      </c>
      <c r="F951" s="204">
        <v>0.20000000298023224</v>
      </c>
    </row>
    <row r="952" spans="2:6">
      <c r="B952" s="205">
        <v>10606</v>
      </c>
      <c r="C952" s="198">
        <v>55</v>
      </c>
      <c r="D952" s="198">
        <v>24</v>
      </c>
      <c r="E952" s="198">
        <v>20</v>
      </c>
      <c r="F952" s="206">
        <v>0.20000000298023224</v>
      </c>
    </row>
    <row r="953" spans="2:6">
      <c r="B953" s="203">
        <v>10606</v>
      </c>
      <c r="C953" s="196">
        <v>62</v>
      </c>
      <c r="D953" s="196">
        <v>49.3</v>
      </c>
      <c r="E953" s="196">
        <v>10</v>
      </c>
      <c r="F953" s="204">
        <v>0.20000000298023224</v>
      </c>
    </row>
    <row r="954" spans="2:6">
      <c r="B954" s="205">
        <v>10607</v>
      </c>
      <c r="C954" s="198">
        <v>7</v>
      </c>
      <c r="D954" s="198">
        <v>30</v>
      </c>
      <c r="E954" s="198">
        <v>45</v>
      </c>
      <c r="F954" s="206">
        <v>0</v>
      </c>
    </row>
    <row r="955" spans="2:6">
      <c r="B955" s="203">
        <v>10607</v>
      </c>
      <c r="C955" s="196">
        <v>17</v>
      </c>
      <c r="D955" s="196">
        <v>39</v>
      </c>
      <c r="E955" s="196">
        <v>100</v>
      </c>
      <c r="F955" s="204">
        <v>0</v>
      </c>
    </row>
    <row r="956" spans="2:6">
      <c r="B956" s="205">
        <v>10607</v>
      </c>
      <c r="C956" s="198">
        <v>33</v>
      </c>
      <c r="D956" s="198">
        <v>2.5</v>
      </c>
      <c r="E956" s="198">
        <v>14</v>
      </c>
      <c r="F956" s="206">
        <v>0</v>
      </c>
    </row>
    <row r="957" spans="2:6">
      <c r="B957" s="203">
        <v>10607</v>
      </c>
      <c r="C957" s="196">
        <v>40</v>
      </c>
      <c r="D957" s="196">
        <v>18.399999999999999</v>
      </c>
      <c r="E957" s="196">
        <v>42</v>
      </c>
      <c r="F957" s="204">
        <v>0</v>
      </c>
    </row>
    <row r="958" spans="2:6">
      <c r="B958" s="205">
        <v>10607</v>
      </c>
      <c r="C958" s="198">
        <v>72</v>
      </c>
      <c r="D958" s="198">
        <v>34.799999999999997</v>
      </c>
      <c r="E958" s="198">
        <v>12</v>
      </c>
      <c r="F958" s="206">
        <v>0</v>
      </c>
    </row>
    <row r="959" spans="2:6">
      <c r="B959" s="203">
        <v>10608</v>
      </c>
      <c r="C959" s="196">
        <v>56</v>
      </c>
      <c r="D959" s="196">
        <v>38</v>
      </c>
      <c r="E959" s="196">
        <v>28</v>
      </c>
      <c r="F959" s="204">
        <v>0</v>
      </c>
    </row>
    <row r="960" spans="2:6">
      <c r="B960" s="205">
        <v>10609</v>
      </c>
      <c r="C960" s="198">
        <v>1</v>
      </c>
      <c r="D960" s="198">
        <v>18</v>
      </c>
      <c r="E960" s="198">
        <v>3</v>
      </c>
      <c r="F960" s="206">
        <v>0</v>
      </c>
    </row>
    <row r="961" spans="2:6">
      <c r="B961" s="203">
        <v>10609</v>
      </c>
      <c r="C961" s="196">
        <v>10</v>
      </c>
      <c r="D961" s="196">
        <v>31</v>
      </c>
      <c r="E961" s="196">
        <v>10</v>
      </c>
      <c r="F961" s="204">
        <v>0</v>
      </c>
    </row>
    <row r="962" spans="2:6">
      <c r="B962" s="205">
        <v>10609</v>
      </c>
      <c r="C962" s="198">
        <v>21</v>
      </c>
      <c r="D962" s="198">
        <v>10</v>
      </c>
      <c r="E962" s="198">
        <v>6</v>
      </c>
      <c r="F962" s="206">
        <v>0</v>
      </c>
    </row>
    <row r="963" spans="2:6">
      <c r="B963" s="203">
        <v>10610</v>
      </c>
      <c r="C963" s="196">
        <v>36</v>
      </c>
      <c r="D963" s="196">
        <v>19</v>
      </c>
      <c r="E963" s="196">
        <v>21</v>
      </c>
      <c r="F963" s="204">
        <v>0.25</v>
      </c>
    </row>
    <row r="964" spans="2:6">
      <c r="B964" s="205">
        <v>10611</v>
      </c>
      <c r="C964" s="198">
        <v>1</v>
      </c>
      <c r="D964" s="198">
        <v>18</v>
      </c>
      <c r="E964" s="198">
        <v>6</v>
      </c>
      <c r="F964" s="206">
        <v>0</v>
      </c>
    </row>
    <row r="965" spans="2:6">
      <c r="B965" s="203">
        <v>10611</v>
      </c>
      <c r="C965" s="196">
        <v>2</v>
      </c>
      <c r="D965" s="196">
        <v>19</v>
      </c>
      <c r="E965" s="196">
        <v>10</v>
      </c>
      <c r="F965" s="204">
        <v>0</v>
      </c>
    </row>
    <row r="966" spans="2:6">
      <c r="B966" s="205">
        <v>10611</v>
      </c>
      <c r="C966" s="198">
        <v>60</v>
      </c>
      <c r="D966" s="198">
        <v>34</v>
      </c>
      <c r="E966" s="198">
        <v>15</v>
      </c>
      <c r="F966" s="206">
        <v>0</v>
      </c>
    </row>
    <row r="967" spans="2:6">
      <c r="B967" s="203">
        <v>10612</v>
      </c>
      <c r="C967" s="196">
        <v>10</v>
      </c>
      <c r="D967" s="196">
        <v>31</v>
      </c>
      <c r="E967" s="196">
        <v>70</v>
      </c>
      <c r="F967" s="204">
        <v>0</v>
      </c>
    </row>
    <row r="968" spans="2:6">
      <c r="B968" s="205">
        <v>10612</v>
      </c>
      <c r="C968" s="198">
        <v>36</v>
      </c>
      <c r="D968" s="198">
        <v>19</v>
      </c>
      <c r="E968" s="198">
        <v>55</v>
      </c>
      <c r="F968" s="206">
        <v>0</v>
      </c>
    </row>
    <row r="969" spans="2:6">
      <c r="B969" s="203">
        <v>10612</v>
      </c>
      <c r="C969" s="196">
        <v>49</v>
      </c>
      <c r="D969" s="196">
        <v>20</v>
      </c>
      <c r="E969" s="196">
        <v>18</v>
      </c>
      <c r="F969" s="204">
        <v>0</v>
      </c>
    </row>
    <row r="970" spans="2:6">
      <c r="B970" s="205">
        <v>10612</v>
      </c>
      <c r="C970" s="198">
        <v>60</v>
      </c>
      <c r="D970" s="198">
        <v>34</v>
      </c>
      <c r="E970" s="198">
        <v>40</v>
      </c>
      <c r="F970" s="206">
        <v>0</v>
      </c>
    </row>
    <row r="971" spans="2:6">
      <c r="B971" s="203">
        <v>10612</v>
      </c>
      <c r="C971" s="196">
        <v>76</v>
      </c>
      <c r="D971" s="196">
        <v>18</v>
      </c>
      <c r="E971" s="196">
        <v>80</v>
      </c>
      <c r="F971" s="204">
        <v>0</v>
      </c>
    </row>
    <row r="972" spans="2:6">
      <c r="B972" s="205">
        <v>10613</v>
      </c>
      <c r="C972" s="198">
        <v>13</v>
      </c>
      <c r="D972" s="198">
        <v>6</v>
      </c>
      <c r="E972" s="198">
        <v>8</v>
      </c>
      <c r="F972" s="206">
        <v>0.10000000149011612</v>
      </c>
    </row>
    <row r="973" spans="2:6">
      <c r="B973" s="203">
        <v>10613</v>
      </c>
      <c r="C973" s="196">
        <v>75</v>
      </c>
      <c r="D973" s="196">
        <v>7.75</v>
      </c>
      <c r="E973" s="196">
        <v>40</v>
      </c>
      <c r="F973" s="204">
        <v>0</v>
      </c>
    </row>
    <row r="974" spans="2:6">
      <c r="B974" s="205">
        <v>10614</v>
      </c>
      <c r="C974" s="198">
        <v>11</v>
      </c>
      <c r="D974" s="198">
        <v>21</v>
      </c>
      <c r="E974" s="198">
        <v>14</v>
      </c>
      <c r="F974" s="206">
        <v>0</v>
      </c>
    </row>
    <row r="975" spans="2:6">
      <c r="B975" s="203">
        <v>10614</v>
      </c>
      <c r="C975" s="196">
        <v>21</v>
      </c>
      <c r="D975" s="196">
        <v>10</v>
      </c>
      <c r="E975" s="196">
        <v>8</v>
      </c>
      <c r="F975" s="204">
        <v>0</v>
      </c>
    </row>
    <row r="976" spans="2:6">
      <c r="B976" s="205">
        <v>10614</v>
      </c>
      <c r="C976" s="198">
        <v>39</v>
      </c>
      <c r="D976" s="198">
        <v>18</v>
      </c>
      <c r="E976" s="198">
        <v>5</v>
      </c>
      <c r="F976" s="206">
        <v>0</v>
      </c>
    </row>
    <row r="977" spans="2:6">
      <c r="B977" s="203">
        <v>10615</v>
      </c>
      <c r="C977" s="196">
        <v>55</v>
      </c>
      <c r="D977" s="196">
        <v>24</v>
      </c>
      <c r="E977" s="196">
        <v>5</v>
      </c>
      <c r="F977" s="204">
        <v>0</v>
      </c>
    </row>
    <row r="978" spans="2:6">
      <c r="B978" s="205">
        <v>10616</v>
      </c>
      <c r="C978" s="198">
        <v>38</v>
      </c>
      <c r="D978" s="198">
        <v>263.5</v>
      </c>
      <c r="E978" s="198">
        <v>15</v>
      </c>
      <c r="F978" s="206">
        <v>5.000000074505806E-2</v>
      </c>
    </row>
    <row r="979" spans="2:6">
      <c r="B979" s="203">
        <v>10616</v>
      </c>
      <c r="C979" s="196">
        <v>56</v>
      </c>
      <c r="D979" s="196">
        <v>38</v>
      </c>
      <c r="E979" s="196">
        <v>14</v>
      </c>
      <c r="F979" s="204">
        <v>0</v>
      </c>
    </row>
    <row r="980" spans="2:6">
      <c r="B980" s="205">
        <v>10616</v>
      </c>
      <c r="C980" s="198">
        <v>70</v>
      </c>
      <c r="D980" s="198">
        <v>15</v>
      </c>
      <c r="E980" s="198">
        <v>15</v>
      </c>
      <c r="F980" s="206">
        <v>5.000000074505806E-2</v>
      </c>
    </row>
    <row r="981" spans="2:6">
      <c r="B981" s="203">
        <v>10616</v>
      </c>
      <c r="C981" s="196">
        <v>71</v>
      </c>
      <c r="D981" s="196">
        <v>21.5</v>
      </c>
      <c r="E981" s="196">
        <v>15</v>
      </c>
      <c r="F981" s="204">
        <v>5.000000074505806E-2</v>
      </c>
    </row>
    <row r="982" spans="2:6">
      <c r="B982" s="205">
        <v>10617</v>
      </c>
      <c r="C982" s="198">
        <v>59</v>
      </c>
      <c r="D982" s="198">
        <v>55</v>
      </c>
      <c r="E982" s="198">
        <v>30</v>
      </c>
      <c r="F982" s="206">
        <v>0.15000000596046448</v>
      </c>
    </row>
    <row r="983" spans="2:6">
      <c r="B983" s="203">
        <v>10618</v>
      </c>
      <c r="C983" s="196">
        <v>6</v>
      </c>
      <c r="D983" s="196">
        <v>25</v>
      </c>
      <c r="E983" s="196">
        <v>70</v>
      </c>
      <c r="F983" s="204">
        <v>0</v>
      </c>
    </row>
    <row r="984" spans="2:6">
      <c r="B984" s="205">
        <v>10618</v>
      </c>
      <c r="C984" s="198">
        <v>56</v>
      </c>
      <c r="D984" s="198">
        <v>38</v>
      </c>
      <c r="E984" s="198">
        <v>20</v>
      </c>
      <c r="F984" s="206">
        <v>0</v>
      </c>
    </row>
    <row r="985" spans="2:6">
      <c r="B985" s="203">
        <v>10618</v>
      </c>
      <c r="C985" s="196">
        <v>68</v>
      </c>
      <c r="D985" s="196">
        <v>12.5</v>
      </c>
      <c r="E985" s="196">
        <v>15</v>
      </c>
      <c r="F985" s="204">
        <v>0</v>
      </c>
    </row>
    <row r="986" spans="2:6">
      <c r="B986" s="205">
        <v>10619</v>
      </c>
      <c r="C986" s="198">
        <v>21</v>
      </c>
      <c r="D986" s="198">
        <v>10</v>
      </c>
      <c r="E986" s="198">
        <v>42</v>
      </c>
      <c r="F986" s="206">
        <v>0</v>
      </c>
    </row>
    <row r="987" spans="2:6">
      <c r="B987" s="203">
        <v>10619</v>
      </c>
      <c r="C987" s="196">
        <v>22</v>
      </c>
      <c r="D987" s="196">
        <v>21</v>
      </c>
      <c r="E987" s="196">
        <v>40</v>
      </c>
      <c r="F987" s="204">
        <v>0</v>
      </c>
    </row>
    <row r="988" spans="2:6">
      <c r="B988" s="205">
        <v>10620</v>
      </c>
      <c r="C988" s="198">
        <v>24</v>
      </c>
      <c r="D988" s="198">
        <v>4.5</v>
      </c>
      <c r="E988" s="198">
        <v>5</v>
      </c>
      <c r="F988" s="206">
        <v>0</v>
      </c>
    </row>
    <row r="989" spans="2:6">
      <c r="B989" s="203">
        <v>10620</v>
      </c>
      <c r="C989" s="196">
        <v>52</v>
      </c>
      <c r="D989" s="196">
        <v>7</v>
      </c>
      <c r="E989" s="196">
        <v>5</v>
      </c>
      <c r="F989" s="204">
        <v>0</v>
      </c>
    </row>
    <row r="990" spans="2:6">
      <c r="B990" s="205">
        <v>10621</v>
      </c>
      <c r="C990" s="198">
        <v>19</v>
      </c>
      <c r="D990" s="198">
        <v>9.1999999999999993</v>
      </c>
      <c r="E990" s="198">
        <v>5</v>
      </c>
      <c r="F990" s="206">
        <v>0</v>
      </c>
    </row>
    <row r="991" spans="2:6">
      <c r="B991" s="203">
        <v>10621</v>
      </c>
      <c r="C991" s="196">
        <v>23</v>
      </c>
      <c r="D991" s="196">
        <v>9</v>
      </c>
      <c r="E991" s="196">
        <v>10</v>
      </c>
      <c r="F991" s="204">
        <v>0</v>
      </c>
    </row>
    <row r="992" spans="2:6">
      <c r="B992" s="205">
        <v>10621</v>
      </c>
      <c r="C992" s="198">
        <v>70</v>
      </c>
      <c r="D992" s="198">
        <v>15</v>
      </c>
      <c r="E992" s="198">
        <v>20</v>
      </c>
      <c r="F992" s="206">
        <v>0</v>
      </c>
    </row>
    <row r="993" spans="2:6">
      <c r="B993" s="203">
        <v>10621</v>
      </c>
      <c r="C993" s="196">
        <v>71</v>
      </c>
      <c r="D993" s="196">
        <v>21.5</v>
      </c>
      <c r="E993" s="196">
        <v>15</v>
      </c>
      <c r="F993" s="204">
        <v>0</v>
      </c>
    </row>
    <row r="994" spans="2:6">
      <c r="B994" s="205">
        <v>10622</v>
      </c>
      <c r="C994" s="198">
        <v>2</v>
      </c>
      <c r="D994" s="198">
        <v>19</v>
      </c>
      <c r="E994" s="198">
        <v>20</v>
      </c>
      <c r="F994" s="206">
        <v>0</v>
      </c>
    </row>
    <row r="995" spans="2:6">
      <c r="B995" s="203">
        <v>10622</v>
      </c>
      <c r="C995" s="196">
        <v>68</v>
      </c>
      <c r="D995" s="196">
        <v>12.5</v>
      </c>
      <c r="E995" s="196">
        <v>18</v>
      </c>
      <c r="F995" s="204">
        <v>0.20000000298023224</v>
      </c>
    </row>
    <row r="996" spans="2:6">
      <c r="B996" s="205">
        <v>10623</v>
      </c>
      <c r="C996" s="198">
        <v>14</v>
      </c>
      <c r="D996" s="198">
        <v>23.25</v>
      </c>
      <c r="E996" s="198">
        <v>21</v>
      </c>
      <c r="F996" s="206">
        <v>0</v>
      </c>
    </row>
    <row r="997" spans="2:6">
      <c r="B997" s="203">
        <v>10623</v>
      </c>
      <c r="C997" s="196">
        <v>19</v>
      </c>
      <c r="D997" s="196">
        <v>9.1999999999999993</v>
      </c>
      <c r="E997" s="196">
        <v>15</v>
      </c>
      <c r="F997" s="204">
        <v>0.10000000149011612</v>
      </c>
    </row>
    <row r="998" spans="2:6">
      <c r="B998" s="205">
        <v>10623</v>
      </c>
      <c r="C998" s="198">
        <v>21</v>
      </c>
      <c r="D998" s="198">
        <v>10</v>
      </c>
      <c r="E998" s="198">
        <v>25</v>
      </c>
      <c r="F998" s="206">
        <v>0.10000000149011612</v>
      </c>
    </row>
    <row r="999" spans="2:6">
      <c r="B999" s="203">
        <v>10623</v>
      </c>
      <c r="C999" s="196">
        <v>24</v>
      </c>
      <c r="D999" s="196">
        <v>4.5</v>
      </c>
      <c r="E999" s="196">
        <v>3</v>
      </c>
      <c r="F999" s="204">
        <v>0</v>
      </c>
    </row>
    <row r="1000" spans="2:6">
      <c r="B1000" s="205">
        <v>10623</v>
      </c>
      <c r="C1000" s="198">
        <v>35</v>
      </c>
      <c r="D1000" s="198">
        <v>18</v>
      </c>
      <c r="E1000" s="198">
        <v>30</v>
      </c>
      <c r="F1000" s="206">
        <v>0.10000000149011612</v>
      </c>
    </row>
    <row r="1001" spans="2:6">
      <c r="B1001" s="203">
        <v>10624</v>
      </c>
      <c r="C1001" s="196">
        <v>28</v>
      </c>
      <c r="D1001" s="196">
        <v>45.6</v>
      </c>
      <c r="E1001" s="196">
        <v>10</v>
      </c>
      <c r="F1001" s="204">
        <v>0</v>
      </c>
    </row>
    <row r="1002" spans="2:6">
      <c r="B1002" s="205">
        <v>10624</v>
      </c>
      <c r="C1002" s="198">
        <v>29</v>
      </c>
      <c r="D1002" s="198">
        <v>123.79</v>
      </c>
      <c r="E1002" s="198">
        <v>6</v>
      </c>
      <c r="F1002" s="206">
        <v>0</v>
      </c>
    </row>
    <row r="1003" spans="2:6">
      <c r="B1003" s="203">
        <v>10624</v>
      </c>
      <c r="C1003" s="196">
        <v>44</v>
      </c>
      <c r="D1003" s="196">
        <v>19.45</v>
      </c>
      <c r="E1003" s="196">
        <v>10</v>
      </c>
      <c r="F1003" s="204">
        <v>0</v>
      </c>
    </row>
    <row r="1004" spans="2:6">
      <c r="B1004" s="205">
        <v>10625</v>
      </c>
      <c r="C1004" s="198">
        <v>14</v>
      </c>
      <c r="D1004" s="198">
        <v>23.25</v>
      </c>
      <c r="E1004" s="198">
        <v>3</v>
      </c>
      <c r="F1004" s="206">
        <v>0</v>
      </c>
    </row>
    <row r="1005" spans="2:6">
      <c r="B1005" s="203">
        <v>10625</v>
      </c>
      <c r="C1005" s="196">
        <v>42</v>
      </c>
      <c r="D1005" s="196">
        <v>14</v>
      </c>
      <c r="E1005" s="196">
        <v>5</v>
      </c>
      <c r="F1005" s="204">
        <v>0</v>
      </c>
    </row>
    <row r="1006" spans="2:6">
      <c r="B1006" s="205">
        <v>10625</v>
      </c>
      <c r="C1006" s="198">
        <v>60</v>
      </c>
      <c r="D1006" s="198">
        <v>34</v>
      </c>
      <c r="E1006" s="198">
        <v>10</v>
      </c>
      <c r="F1006" s="206">
        <v>0</v>
      </c>
    </row>
    <row r="1007" spans="2:6">
      <c r="B1007" s="203">
        <v>10626</v>
      </c>
      <c r="C1007" s="196">
        <v>53</v>
      </c>
      <c r="D1007" s="196">
        <v>32.799999999999997</v>
      </c>
      <c r="E1007" s="196">
        <v>12</v>
      </c>
      <c r="F1007" s="204">
        <v>0</v>
      </c>
    </row>
    <row r="1008" spans="2:6">
      <c r="B1008" s="205">
        <v>10626</v>
      </c>
      <c r="C1008" s="198">
        <v>60</v>
      </c>
      <c r="D1008" s="198">
        <v>34</v>
      </c>
      <c r="E1008" s="198">
        <v>20</v>
      </c>
      <c r="F1008" s="206">
        <v>0</v>
      </c>
    </row>
    <row r="1009" spans="2:6">
      <c r="B1009" s="203">
        <v>10626</v>
      </c>
      <c r="C1009" s="196">
        <v>71</v>
      </c>
      <c r="D1009" s="196">
        <v>21.5</v>
      </c>
      <c r="E1009" s="196">
        <v>20</v>
      </c>
      <c r="F1009" s="204">
        <v>0</v>
      </c>
    </row>
    <row r="1010" spans="2:6">
      <c r="B1010" s="205">
        <v>10627</v>
      </c>
      <c r="C1010" s="198">
        <v>62</v>
      </c>
      <c r="D1010" s="198">
        <v>49.3</v>
      </c>
      <c r="E1010" s="198">
        <v>15</v>
      </c>
      <c r="F1010" s="206">
        <v>0</v>
      </c>
    </row>
    <row r="1011" spans="2:6">
      <c r="B1011" s="203">
        <v>10627</v>
      </c>
      <c r="C1011" s="196">
        <v>73</v>
      </c>
      <c r="D1011" s="196">
        <v>15</v>
      </c>
      <c r="E1011" s="196">
        <v>35</v>
      </c>
      <c r="F1011" s="204">
        <v>0.15000000596046448</v>
      </c>
    </row>
    <row r="1012" spans="2:6">
      <c r="B1012" s="205">
        <v>10628</v>
      </c>
      <c r="C1012" s="198">
        <v>1</v>
      </c>
      <c r="D1012" s="198">
        <v>18</v>
      </c>
      <c r="E1012" s="198">
        <v>25</v>
      </c>
      <c r="F1012" s="206">
        <v>0</v>
      </c>
    </row>
    <row r="1013" spans="2:6">
      <c r="B1013" s="203">
        <v>10629</v>
      </c>
      <c r="C1013" s="196">
        <v>29</v>
      </c>
      <c r="D1013" s="196">
        <v>123.79</v>
      </c>
      <c r="E1013" s="196">
        <v>20</v>
      </c>
      <c r="F1013" s="204">
        <v>0</v>
      </c>
    </row>
    <row r="1014" spans="2:6">
      <c r="B1014" s="205">
        <v>10629</v>
      </c>
      <c r="C1014" s="198">
        <v>64</v>
      </c>
      <c r="D1014" s="198">
        <v>33.25</v>
      </c>
      <c r="E1014" s="198">
        <v>9</v>
      </c>
      <c r="F1014" s="206">
        <v>0</v>
      </c>
    </row>
    <row r="1015" spans="2:6">
      <c r="B1015" s="203">
        <v>10630</v>
      </c>
      <c r="C1015" s="196">
        <v>55</v>
      </c>
      <c r="D1015" s="196">
        <v>24</v>
      </c>
      <c r="E1015" s="196">
        <v>12</v>
      </c>
      <c r="F1015" s="204">
        <v>5.000000074505806E-2</v>
      </c>
    </row>
    <row r="1016" spans="2:6">
      <c r="B1016" s="205">
        <v>10630</v>
      </c>
      <c r="C1016" s="198">
        <v>76</v>
      </c>
      <c r="D1016" s="198">
        <v>18</v>
      </c>
      <c r="E1016" s="198">
        <v>35</v>
      </c>
      <c r="F1016" s="206">
        <v>0</v>
      </c>
    </row>
    <row r="1017" spans="2:6">
      <c r="B1017" s="203">
        <v>10631</v>
      </c>
      <c r="C1017" s="196">
        <v>75</v>
      </c>
      <c r="D1017" s="196">
        <v>7.75</v>
      </c>
      <c r="E1017" s="196">
        <v>8</v>
      </c>
      <c r="F1017" s="204">
        <v>0.10000000149011612</v>
      </c>
    </row>
    <row r="1018" spans="2:6">
      <c r="B1018" s="205">
        <v>10632</v>
      </c>
      <c r="C1018" s="198">
        <v>2</v>
      </c>
      <c r="D1018" s="198">
        <v>19</v>
      </c>
      <c r="E1018" s="198">
        <v>30</v>
      </c>
      <c r="F1018" s="206">
        <v>5.000000074505806E-2</v>
      </c>
    </row>
    <row r="1019" spans="2:6">
      <c r="B1019" s="203">
        <v>10632</v>
      </c>
      <c r="C1019" s="196">
        <v>33</v>
      </c>
      <c r="D1019" s="196">
        <v>2.5</v>
      </c>
      <c r="E1019" s="196">
        <v>20</v>
      </c>
      <c r="F1019" s="204">
        <v>5.000000074505806E-2</v>
      </c>
    </row>
    <row r="1020" spans="2:6">
      <c r="B1020" s="205">
        <v>10633</v>
      </c>
      <c r="C1020" s="198">
        <v>12</v>
      </c>
      <c r="D1020" s="198">
        <v>38</v>
      </c>
      <c r="E1020" s="198">
        <v>36</v>
      </c>
      <c r="F1020" s="206">
        <v>0.15000000596046448</v>
      </c>
    </row>
    <row r="1021" spans="2:6">
      <c r="B1021" s="203">
        <v>10633</v>
      </c>
      <c r="C1021" s="196">
        <v>13</v>
      </c>
      <c r="D1021" s="196">
        <v>6</v>
      </c>
      <c r="E1021" s="196">
        <v>13</v>
      </c>
      <c r="F1021" s="204">
        <v>0.15000000596046448</v>
      </c>
    </row>
    <row r="1022" spans="2:6">
      <c r="B1022" s="205">
        <v>10633</v>
      </c>
      <c r="C1022" s="198">
        <v>26</v>
      </c>
      <c r="D1022" s="198">
        <v>31.23</v>
      </c>
      <c r="E1022" s="198">
        <v>35</v>
      </c>
      <c r="F1022" s="206">
        <v>0.15000000596046448</v>
      </c>
    </row>
    <row r="1023" spans="2:6">
      <c r="B1023" s="203">
        <v>10633</v>
      </c>
      <c r="C1023" s="196">
        <v>62</v>
      </c>
      <c r="D1023" s="196">
        <v>49.3</v>
      </c>
      <c r="E1023" s="196">
        <v>80</v>
      </c>
      <c r="F1023" s="204">
        <v>0.15000000596046448</v>
      </c>
    </row>
    <row r="1024" spans="2:6">
      <c r="B1024" s="205">
        <v>10634</v>
      </c>
      <c r="C1024" s="198">
        <v>7</v>
      </c>
      <c r="D1024" s="198">
        <v>30</v>
      </c>
      <c r="E1024" s="198">
        <v>35</v>
      </c>
      <c r="F1024" s="206">
        <v>0</v>
      </c>
    </row>
    <row r="1025" spans="2:6">
      <c r="B1025" s="203">
        <v>10634</v>
      </c>
      <c r="C1025" s="196">
        <v>18</v>
      </c>
      <c r="D1025" s="196">
        <v>62.5</v>
      </c>
      <c r="E1025" s="196">
        <v>50</v>
      </c>
      <c r="F1025" s="204">
        <v>0</v>
      </c>
    </row>
    <row r="1026" spans="2:6">
      <c r="B1026" s="205">
        <v>10634</v>
      </c>
      <c r="C1026" s="198">
        <v>51</v>
      </c>
      <c r="D1026" s="198">
        <v>53</v>
      </c>
      <c r="E1026" s="198">
        <v>15</v>
      </c>
      <c r="F1026" s="206">
        <v>0</v>
      </c>
    </row>
    <row r="1027" spans="2:6">
      <c r="B1027" s="203">
        <v>10634</v>
      </c>
      <c r="C1027" s="196">
        <v>75</v>
      </c>
      <c r="D1027" s="196">
        <v>7.75</v>
      </c>
      <c r="E1027" s="196">
        <v>2</v>
      </c>
      <c r="F1027" s="204">
        <v>0</v>
      </c>
    </row>
    <row r="1028" spans="2:6">
      <c r="B1028" s="205">
        <v>10635</v>
      </c>
      <c r="C1028" s="198">
        <v>4</v>
      </c>
      <c r="D1028" s="198">
        <v>22</v>
      </c>
      <c r="E1028" s="198">
        <v>10</v>
      </c>
      <c r="F1028" s="206">
        <v>0.10000000149011612</v>
      </c>
    </row>
    <row r="1029" spans="2:6">
      <c r="B1029" s="203">
        <v>10635</v>
      </c>
      <c r="C1029" s="196">
        <v>5</v>
      </c>
      <c r="D1029" s="196">
        <v>21.35</v>
      </c>
      <c r="E1029" s="196">
        <v>15</v>
      </c>
      <c r="F1029" s="204">
        <v>0.10000000149011612</v>
      </c>
    </row>
    <row r="1030" spans="2:6">
      <c r="B1030" s="205">
        <v>10635</v>
      </c>
      <c r="C1030" s="198">
        <v>22</v>
      </c>
      <c r="D1030" s="198">
        <v>21</v>
      </c>
      <c r="E1030" s="198">
        <v>40</v>
      </c>
      <c r="F1030" s="206">
        <v>0</v>
      </c>
    </row>
    <row r="1031" spans="2:6">
      <c r="B1031" s="203">
        <v>10636</v>
      </c>
      <c r="C1031" s="196">
        <v>4</v>
      </c>
      <c r="D1031" s="196">
        <v>22</v>
      </c>
      <c r="E1031" s="196">
        <v>25</v>
      </c>
      <c r="F1031" s="204">
        <v>0</v>
      </c>
    </row>
    <row r="1032" spans="2:6">
      <c r="B1032" s="205">
        <v>10636</v>
      </c>
      <c r="C1032" s="198">
        <v>58</v>
      </c>
      <c r="D1032" s="198">
        <v>13.25</v>
      </c>
      <c r="E1032" s="198">
        <v>6</v>
      </c>
      <c r="F1032" s="206">
        <v>0</v>
      </c>
    </row>
    <row r="1033" spans="2:6">
      <c r="B1033" s="203">
        <v>10637</v>
      </c>
      <c r="C1033" s="196">
        <v>11</v>
      </c>
      <c r="D1033" s="196">
        <v>21</v>
      </c>
      <c r="E1033" s="196">
        <v>10</v>
      </c>
      <c r="F1033" s="204">
        <v>0</v>
      </c>
    </row>
    <row r="1034" spans="2:6">
      <c r="B1034" s="205">
        <v>10637</v>
      </c>
      <c r="C1034" s="198">
        <v>50</v>
      </c>
      <c r="D1034" s="198">
        <v>16.25</v>
      </c>
      <c r="E1034" s="198">
        <v>25</v>
      </c>
      <c r="F1034" s="206">
        <v>5.000000074505806E-2</v>
      </c>
    </row>
    <row r="1035" spans="2:6">
      <c r="B1035" s="203">
        <v>10637</v>
      </c>
      <c r="C1035" s="196">
        <v>56</v>
      </c>
      <c r="D1035" s="196">
        <v>38</v>
      </c>
      <c r="E1035" s="196">
        <v>60</v>
      </c>
      <c r="F1035" s="204">
        <v>5.000000074505806E-2</v>
      </c>
    </row>
    <row r="1036" spans="2:6">
      <c r="B1036" s="205">
        <v>10638</v>
      </c>
      <c r="C1036" s="198">
        <v>45</v>
      </c>
      <c r="D1036" s="198">
        <v>9.5</v>
      </c>
      <c r="E1036" s="198">
        <v>20</v>
      </c>
      <c r="F1036" s="206">
        <v>0</v>
      </c>
    </row>
    <row r="1037" spans="2:6">
      <c r="B1037" s="203">
        <v>10638</v>
      </c>
      <c r="C1037" s="196">
        <v>65</v>
      </c>
      <c r="D1037" s="196">
        <v>21.05</v>
      </c>
      <c r="E1037" s="196">
        <v>21</v>
      </c>
      <c r="F1037" s="204">
        <v>0</v>
      </c>
    </row>
    <row r="1038" spans="2:6">
      <c r="B1038" s="205">
        <v>10638</v>
      </c>
      <c r="C1038" s="198">
        <v>72</v>
      </c>
      <c r="D1038" s="198">
        <v>34.799999999999997</v>
      </c>
      <c r="E1038" s="198">
        <v>60</v>
      </c>
      <c r="F1038" s="206">
        <v>0</v>
      </c>
    </row>
    <row r="1039" spans="2:6">
      <c r="B1039" s="203">
        <v>10639</v>
      </c>
      <c r="C1039" s="196">
        <v>18</v>
      </c>
      <c r="D1039" s="196">
        <v>62.5</v>
      </c>
      <c r="E1039" s="196">
        <v>8</v>
      </c>
      <c r="F1039" s="204">
        <v>0</v>
      </c>
    </row>
    <row r="1040" spans="2:6">
      <c r="B1040" s="205">
        <v>10640</v>
      </c>
      <c r="C1040" s="198">
        <v>69</v>
      </c>
      <c r="D1040" s="198">
        <v>36</v>
      </c>
      <c r="E1040" s="198">
        <v>20</v>
      </c>
      <c r="F1040" s="206">
        <v>0.25</v>
      </c>
    </row>
    <row r="1041" spans="2:6">
      <c r="B1041" s="203">
        <v>10640</v>
      </c>
      <c r="C1041" s="196">
        <v>70</v>
      </c>
      <c r="D1041" s="196">
        <v>15</v>
      </c>
      <c r="E1041" s="196">
        <v>15</v>
      </c>
      <c r="F1041" s="204">
        <v>0.25</v>
      </c>
    </row>
    <row r="1042" spans="2:6">
      <c r="B1042" s="205">
        <v>10641</v>
      </c>
      <c r="C1042" s="198">
        <v>2</v>
      </c>
      <c r="D1042" s="198">
        <v>19</v>
      </c>
      <c r="E1042" s="198">
        <v>50</v>
      </c>
      <c r="F1042" s="206">
        <v>0</v>
      </c>
    </row>
    <row r="1043" spans="2:6">
      <c r="B1043" s="203">
        <v>10641</v>
      </c>
      <c r="C1043" s="196">
        <v>40</v>
      </c>
      <c r="D1043" s="196">
        <v>18.399999999999999</v>
      </c>
      <c r="E1043" s="196">
        <v>60</v>
      </c>
      <c r="F1043" s="204">
        <v>0</v>
      </c>
    </row>
    <row r="1044" spans="2:6">
      <c r="B1044" s="205">
        <v>10642</v>
      </c>
      <c r="C1044" s="198">
        <v>21</v>
      </c>
      <c r="D1044" s="198">
        <v>10</v>
      </c>
      <c r="E1044" s="198">
        <v>30</v>
      </c>
      <c r="F1044" s="206">
        <v>0.20000000298023224</v>
      </c>
    </row>
    <row r="1045" spans="2:6">
      <c r="B1045" s="203">
        <v>10642</v>
      </c>
      <c r="C1045" s="196">
        <v>61</v>
      </c>
      <c r="D1045" s="196">
        <v>28.5</v>
      </c>
      <c r="E1045" s="196">
        <v>20</v>
      </c>
      <c r="F1045" s="204">
        <v>0.20000000298023224</v>
      </c>
    </row>
    <row r="1046" spans="2:6">
      <c r="B1046" s="205">
        <v>10643</v>
      </c>
      <c r="C1046" s="198">
        <v>28</v>
      </c>
      <c r="D1046" s="198">
        <v>45.6</v>
      </c>
      <c r="E1046" s="198">
        <v>15</v>
      </c>
      <c r="F1046" s="206">
        <v>0.25</v>
      </c>
    </row>
    <row r="1047" spans="2:6">
      <c r="B1047" s="203">
        <v>10643</v>
      </c>
      <c r="C1047" s="196">
        <v>39</v>
      </c>
      <c r="D1047" s="196">
        <v>18</v>
      </c>
      <c r="E1047" s="196">
        <v>21</v>
      </c>
      <c r="F1047" s="204">
        <v>0.25</v>
      </c>
    </row>
    <row r="1048" spans="2:6">
      <c r="B1048" s="205">
        <v>10643</v>
      </c>
      <c r="C1048" s="198">
        <v>46</v>
      </c>
      <c r="D1048" s="198">
        <v>12</v>
      </c>
      <c r="E1048" s="198">
        <v>2</v>
      </c>
      <c r="F1048" s="206">
        <v>0.25</v>
      </c>
    </row>
    <row r="1049" spans="2:6">
      <c r="B1049" s="203">
        <v>10644</v>
      </c>
      <c r="C1049" s="196">
        <v>18</v>
      </c>
      <c r="D1049" s="196">
        <v>62.5</v>
      </c>
      <c r="E1049" s="196">
        <v>4</v>
      </c>
      <c r="F1049" s="204">
        <v>0.10000000149011612</v>
      </c>
    </row>
    <row r="1050" spans="2:6">
      <c r="B1050" s="205">
        <v>10644</v>
      </c>
      <c r="C1050" s="198">
        <v>43</v>
      </c>
      <c r="D1050" s="198">
        <v>46</v>
      </c>
      <c r="E1050" s="198">
        <v>20</v>
      </c>
      <c r="F1050" s="206">
        <v>0</v>
      </c>
    </row>
    <row r="1051" spans="2:6">
      <c r="B1051" s="203">
        <v>10644</v>
      </c>
      <c r="C1051" s="196">
        <v>46</v>
      </c>
      <c r="D1051" s="196">
        <v>12</v>
      </c>
      <c r="E1051" s="196">
        <v>21</v>
      </c>
      <c r="F1051" s="204">
        <v>0.10000000149011612</v>
      </c>
    </row>
    <row r="1052" spans="2:6">
      <c r="B1052" s="205">
        <v>10645</v>
      </c>
      <c r="C1052" s="198">
        <v>18</v>
      </c>
      <c r="D1052" s="198">
        <v>62.5</v>
      </c>
      <c r="E1052" s="198">
        <v>20</v>
      </c>
      <c r="F1052" s="206">
        <v>0</v>
      </c>
    </row>
    <row r="1053" spans="2:6">
      <c r="B1053" s="203">
        <v>10645</v>
      </c>
      <c r="C1053" s="196">
        <v>36</v>
      </c>
      <c r="D1053" s="196">
        <v>19</v>
      </c>
      <c r="E1053" s="196">
        <v>15</v>
      </c>
      <c r="F1053" s="204">
        <v>0</v>
      </c>
    </row>
    <row r="1054" spans="2:6">
      <c r="B1054" s="205">
        <v>10646</v>
      </c>
      <c r="C1054" s="198">
        <v>1</v>
      </c>
      <c r="D1054" s="198">
        <v>18</v>
      </c>
      <c r="E1054" s="198">
        <v>15</v>
      </c>
      <c r="F1054" s="206">
        <v>0.25</v>
      </c>
    </row>
    <row r="1055" spans="2:6">
      <c r="B1055" s="203">
        <v>10646</v>
      </c>
      <c r="C1055" s="196">
        <v>10</v>
      </c>
      <c r="D1055" s="196">
        <v>31</v>
      </c>
      <c r="E1055" s="196">
        <v>18</v>
      </c>
      <c r="F1055" s="204">
        <v>0.25</v>
      </c>
    </row>
    <row r="1056" spans="2:6">
      <c r="B1056" s="205">
        <v>10646</v>
      </c>
      <c r="C1056" s="198">
        <v>71</v>
      </c>
      <c r="D1056" s="198">
        <v>21.5</v>
      </c>
      <c r="E1056" s="198">
        <v>30</v>
      </c>
      <c r="F1056" s="206">
        <v>0.25</v>
      </c>
    </row>
    <row r="1057" spans="2:6">
      <c r="B1057" s="203">
        <v>10646</v>
      </c>
      <c r="C1057" s="196">
        <v>77</v>
      </c>
      <c r="D1057" s="196">
        <v>13</v>
      </c>
      <c r="E1057" s="196">
        <v>35</v>
      </c>
      <c r="F1057" s="204">
        <v>0.25</v>
      </c>
    </row>
    <row r="1058" spans="2:6">
      <c r="B1058" s="205">
        <v>10647</v>
      </c>
      <c r="C1058" s="198">
        <v>19</v>
      </c>
      <c r="D1058" s="198">
        <v>9.1999999999999993</v>
      </c>
      <c r="E1058" s="198">
        <v>30</v>
      </c>
      <c r="F1058" s="206">
        <v>0</v>
      </c>
    </row>
    <row r="1059" spans="2:6">
      <c r="B1059" s="203">
        <v>10647</v>
      </c>
      <c r="C1059" s="196">
        <v>39</v>
      </c>
      <c r="D1059" s="196">
        <v>18</v>
      </c>
      <c r="E1059" s="196">
        <v>20</v>
      </c>
      <c r="F1059" s="204">
        <v>0</v>
      </c>
    </row>
    <row r="1060" spans="2:6">
      <c r="B1060" s="205">
        <v>10648</v>
      </c>
      <c r="C1060" s="198">
        <v>22</v>
      </c>
      <c r="D1060" s="198">
        <v>21</v>
      </c>
      <c r="E1060" s="198">
        <v>15</v>
      </c>
      <c r="F1060" s="206">
        <v>0</v>
      </c>
    </row>
    <row r="1061" spans="2:6">
      <c r="B1061" s="203">
        <v>10648</v>
      </c>
      <c r="C1061" s="196">
        <v>24</v>
      </c>
      <c r="D1061" s="196">
        <v>4.5</v>
      </c>
      <c r="E1061" s="196">
        <v>15</v>
      </c>
      <c r="F1061" s="204">
        <v>0.15000000596046448</v>
      </c>
    </row>
    <row r="1062" spans="2:6">
      <c r="B1062" s="205">
        <v>10649</v>
      </c>
      <c r="C1062" s="198">
        <v>28</v>
      </c>
      <c r="D1062" s="198">
        <v>45.6</v>
      </c>
      <c r="E1062" s="198">
        <v>20</v>
      </c>
      <c r="F1062" s="206">
        <v>0</v>
      </c>
    </row>
    <row r="1063" spans="2:6">
      <c r="B1063" s="203">
        <v>10649</v>
      </c>
      <c r="C1063" s="196">
        <v>72</v>
      </c>
      <c r="D1063" s="196">
        <v>34.799999999999997</v>
      </c>
      <c r="E1063" s="196">
        <v>15</v>
      </c>
      <c r="F1063" s="204">
        <v>0</v>
      </c>
    </row>
    <row r="1064" spans="2:6">
      <c r="B1064" s="205">
        <v>10650</v>
      </c>
      <c r="C1064" s="198">
        <v>30</v>
      </c>
      <c r="D1064" s="198">
        <v>25.89</v>
      </c>
      <c r="E1064" s="198">
        <v>30</v>
      </c>
      <c r="F1064" s="206">
        <v>0</v>
      </c>
    </row>
    <row r="1065" spans="2:6">
      <c r="B1065" s="203">
        <v>10650</v>
      </c>
      <c r="C1065" s="196">
        <v>53</v>
      </c>
      <c r="D1065" s="196">
        <v>32.799999999999997</v>
      </c>
      <c r="E1065" s="196">
        <v>25</v>
      </c>
      <c r="F1065" s="204">
        <v>5.000000074505806E-2</v>
      </c>
    </row>
    <row r="1066" spans="2:6">
      <c r="B1066" s="205">
        <v>10650</v>
      </c>
      <c r="C1066" s="198">
        <v>54</v>
      </c>
      <c r="D1066" s="198">
        <v>7.45</v>
      </c>
      <c r="E1066" s="198">
        <v>30</v>
      </c>
      <c r="F1066" s="206">
        <v>0</v>
      </c>
    </row>
    <row r="1067" spans="2:6">
      <c r="B1067" s="203">
        <v>10651</v>
      </c>
      <c r="C1067" s="196">
        <v>19</v>
      </c>
      <c r="D1067" s="196">
        <v>9.1999999999999993</v>
      </c>
      <c r="E1067" s="196">
        <v>12</v>
      </c>
      <c r="F1067" s="204">
        <v>0.25</v>
      </c>
    </row>
    <row r="1068" spans="2:6">
      <c r="B1068" s="205">
        <v>10651</v>
      </c>
      <c r="C1068" s="198">
        <v>22</v>
      </c>
      <c r="D1068" s="198">
        <v>21</v>
      </c>
      <c r="E1068" s="198">
        <v>20</v>
      </c>
      <c r="F1068" s="206">
        <v>0.25</v>
      </c>
    </row>
    <row r="1069" spans="2:6">
      <c r="B1069" s="203">
        <v>10652</v>
      </c>
      <c r="C1069" s="196">
        <v>30</v>
      </c>
      <c r="D1069" s="196">
        <v>25.89</v>
      </c>
      <c r="E1069" s="196">
        <v>2</v>
      </c>
      <c r="F1069" s="204">
        <v>0.25</v>
      </c>
    </row>
    <row r="1070" spans="2:6">
      <c r="B1070" s="205">
        <v>10652</v>
      </c>
      <c r="C1070" s="198">
        <v>42</v>
      </c>
      <c r="D1070" s="198">
        <v>14</v>
      </c>
      <c r="E1070" s="198">
        <v>20</v>
      </c>
      <c r="F1070" s="206">
        <v>0</v>
      </c>
    </row>
    <row r="1071" spans="2:6">
      <c r="B1071" s="203">
        <v>10653</v>
      </c>
      <c r="C1071" s="196">
        <v>16</v>
      </c>
      <c r="D1071" s="196">
        <v>17.45</v>
      </c>
      <c r="E1071" s="196">
        <v>30</v>
      </c>
      <c r="F1071" s="204">
        <v>0.10000000149011612</v>
      </c>
    </row>
    <row r="1072" spans="2:6">
      <c r="B1072" s="205">
        <v>10653</v>
      </c>
      <c r="C1072" s="198">
        <v>60</v>
      </c>
      <c r="D1072" s="198">
        <v>34</v>
      </c>
      <c r="E1072" s="198">
        <v>20</v>
      </c>
      <c r="F1072" s="206">
        <v>0.10000000149011612</v>
      </c>
    </row>
    <row r="1073" spans="2:6">
      <c r="B1073" s="203">
        <v>10654</v>
      </c>
      <c r="C1073" s="196">
        <v>4</v>
      </c>
      <c r="D1073" s="196">
        <v>22</v>
      </c>
      <c r="E1073" s="196">
        <v>12</v>
      </c>
      <c r="F1073" s="204">
        <v>0.10000000149011612</v>
      </c>
    </row>
    <row r="1074" spans="2:6">
      <c r="B1074" s="205">
        <v>10654</v>
      </c>
      <c r="C1074" s="198">
        <v>39</v>
      </c>
      <c r="D1074" s="198">
        <v>18</v>
      </c>
      <c r="E1074" s="198">
        <v>20</v>
      </c>
      <c r="F1074" s="206">
        <v>0.10000000149011612</v>
      </c>
    </row>
    <row r="1075" spans="2:6">
      <c r="B1075" s="203">
        <v>10654</v>
      </c>
      <c r="C1075" s="196">
        <v>54</v>
      </c>
      <c r="D1075" s="196">
        <v>7.45</v>
      </c>
      <c r="E1075" s="196">
        <v>6</v>
      </c>
      <c r="F1075" s="204">
        <v>0.10000000149011612</v>
      </c>
    </row>
    <row r="1076" spans="2:6">
      <c r="B1076" s="205">
        <v>10655</v>
      </c>
      <c r="C1076" s="198">
        <v>41</v>
      </c>
      <c r="D1076" s="198">
        <v>9.65</v>
      </c>
      <c r="E1076" s="198">
        <v>20</v>
      </c>
      <c r="F1076" s="206">
        <v>0.20000000298023224</v>
      </c>
    </row>
    <row r="1077" spans="2:6">
      <c r="B1077" s="203">
        <v>10656</v>
      </c>
      <c r="C1077" s="196">
        <v>14</v>
      </c>
      <c r="D1077" s="196">
        <v>23.25</v>
      </c>
      <c r="E1077" s="196">
        <v>3</v>
      </c>
      <c r="F1077" s="204">
        <v>0.10000000149011612</v>
      </c>
    </row>
    <row r="1078" spans="2:6">
      <c r="B1078" s="205">
        <v>10656</v>
      </c>
      <c r="C1078" s="198">
        <v>44</v>
      </c>
      <c r="D1078" s="198">
        <v>19.45</v>
      </c>
      <c r="E1078" s="198">
        <v>28</v>
      </c>
      <c r="F1078" s="206">
        <v>0.10000000149011612</v>
      </c>
    </row>
    <row r="1079" spans="2:6">
      <c r="B1079" s="203">
        <v>10656</v>
      </c>
      <c r="C1079" s="196">
        <v>47</v>
      </c>
      <c r="D1079" s="196">
        <v>9.5</v>
      </c>
      <c r="E1079" s="196">
        <v>6</v>
      </c>
      <c r="F1079" s="204">
        <v>0.10000000149011612</v>
      </c>
    </row>
    <row r="1080" spans="2:6">
      <c r="B1080" s="205">
        <v>10657</v>
      </c>
      <c r="C1080" s="198">
        <v>15</v>
      </c>
      <c r="D1080" s="198">
        <v>15.5</v>
      </c>
      <c r="E1080" s="198">
        <v>50</v>
      </c>
      <c r="F1080" s="206">
        <v>0</v>
      </c>
    </row>
    <row r="1081" spans="2:6">
      <c r="B1081" s="203">
        <v>10657</v>
      </c>
      <c r="C1081" s="196">
        <v>41</v>
      </c>
      <c r="D1081" s="196">
        <v>9.65</v>
      </c>
      <c r="E1081" s="196">
        <v>24</v>
      </c>
      <c r="F1081" s="204">
        <v>0</v>
      </c>
    </row>
    <row r="1082" spans="2:6">
      <c r="B1082" s="205">
        <v>10657</v>
      </c>
      <c r="C1082" s="198">
        <v>46</v>
      </c>
      <c r="D1082" s="198">
        <v>12</v>
      </c>
      <c r="E1082" s="198">
        <v>45</v>
      </c>
      <c r="F1082" s="206">
        <v>0</v>
      </c>
    </row>
    <row r="1083" spans="2:6">
      <c r="B1083" s="203">
        <v>10657</v>
      </c>
      <c r="C1083" s="196">
        <v>47</v>
      </c>
      <c r="D1083" s="196">
        <v>9.5</v>
      </c>
      <c r="E1083" s="196">
        <v>10</v>
      </c>
      <c r="F1083" s="204">
        <v>0</v>
      </c>
    </row>
    <row r="1084" spans="2:6">
      <c r="B1084" s="205">
        <v>10657</v>
      </c>
      <c r="C1084" s="198">
        <v>56</v>
      </c>
      <c r="D1084" s="198">
        <v>38</v>
      </c>
      <c r="E1084" s="198">
        <v>45</v>
      </c>
      <c r="F1084" s="206">
        <v>0</v>
      </c>
    </row>
    <row r="1085" spans="2:6">
      <c r="B1085" s="203">
        <v>10657</v>
      </c>
      <c r="C1085" s="196">
        <v>60</v>
      </c>
      <c r="D1085" s="196">
        <v>34</v>
      </c>
      <c r="E1085" s="196">
        <v>30</v>
      </c>
      <c r="F1085" s="204">
        <v>0</v>
      </c>
    </row>
    <row r="1086" spans="2:6">
      <c r="B1086" s="205">
        <v>10658</v>
      </c>
      <c r="C1086" s="198">
        <v>21</v>
      </c>
      <c r="D1086" s="198">
        <v>10</v>
      </c>
      <c r="E1086" s="198">
        <v>60</v>
      </c>
      <c r="F1086" s="206">
        <v>0</v>
      </c>
    </row>
    <row r="1087" spans="2:6">
      <c r="B1087" s="203">
        <v>10658</v>
      </c>
      <c r="C1087" s="196">
        <v>40</v>
      </c>
      <c r="D1087" s="196">
        <v>18.399999999999999</v>
      </c>
      <c r="E1087" s="196">
        <v>70</v>
      </c>
      <c r="F1087" s="204">
        <v>5.000000074505806E-2</v>
      </c>
    </row>
    <row r="1088" spans="2:6">
      <c r="B1088" s="205">
        <v>10658</v>
      </c>
      <c r="C1088" s="198">
        <v>60</v>
      </c>
      <c r="D1088" s="198">
        <v>34</v>
      </c>
      <c r="E1088" s="198">
        <v>55</v>
      </c>
      <c r="F1088" s="206">
        <v>5.000000074505806E-2</v>
      </c>
    </row>
    <row r="1089" spans="2:6">
      <c r="B1089" s="203">
        <v>10658</v>
      </c>
      <c r="C1089" s="196">
        <v>77</v>
      </c>
      <c r="D1089" s="196">
        <v>13</v>
      </c>
      <c r="E1089" s="196">
        <v>70</v>
      </c>
      <c r="F1089" s="204">
        <v>5.000000074505806E-2</v>
      </c>
    </row>
    <row r="1090" spans="2:6">
      <c r="B1090" s="205">
        <v>10659</v>
      </c>
      <c r="C1090" s="198">
        <v>31</v>
      </c>
      <c r="D1090" s="198">
        <v>12.5</v>
      </c>
      <c r="E1090" s="198">
        <v>20</v>
      </c>
      <c r="F1090" s="206">
        <v>5.000000074505806E-2</v>
      </c>
    </row>
    <row r="1091" spans="2:6">
      <c r="B1091" s="203">
        <v>10659</v>
      </c>
      <c r="C1091" s="196">
        <v>40</v>
      </c>
      <c r="D1091" s="196">
        <v>18.399999999999999</v>
      </c>
      <c r="E1091" s="196">
        <v>24</v>
      </c>
      <c r="F1091" s="204">
        <v>5.000000074505806E-2</v>
      </c>
    </row>
    <row r="1092" spans="2:6">
      <c r="B1092" s="205">
        <v>10659</v>
      </c>
      <c r="C1092" s="198">
        <v>70</v>
      </c>
      <c r="D1092" s="198">
        <v>15</v>
      </c>
      <c r="E1092" s="198">
        <v>40</v>
      </c>
      <c r="F1092" s="206">
        <v>5.000000074505806E-2</v>
      </c>
    </row>
    <row r="1093" spans="2:6">
      <c r="B1093" s="203">
        <v>10660</v>
      </c>
      <c r="C1093" s="196">
        <v>20</v>
      </c>
      <c r="D1093" s="196">
        <v>81</v>
      </c>
      <c r="E1093" s="196">
        <v>21</v>
      </c>
      <c r="F1093" s="204">
        <v>0</v>
      </c>
    </row>
    <row r="1094" spans="2:6">
      <c r="B1094" s="205">
        <v>10661</v>
      </c>
      <c r="C1094" s="198">
        <v>39</v>
      </c>
      <c r="D1094" s="198">
        <v>18</v>
      </c>
      <c r="E1094" s="198">
        <v>3</v>
      </c>
      <c r="F1094" s="206">
        <v>0.20000000298023224</v>
      </c>
    </row>
    <row r="1095" spans="2:6">
      <c r="B1095" s="203">
        <v>10661</v>
      </c>
      <c r="C1095" s="196">
        <v>58</v>
      </c>
      <c r="D1095" s="196">
        <v>13.25</v>
      </c>
      <c r="E1095" s="196">
        <v>49</v>
      </c>
      <c r="F1095" s="204">
        <v>0.20000000298023224</v>
      </c>
    </row>
    <row r="1096" spans="2:6">
      <c r="B1096" s="205">
        <v>10662</v>
      </c>
      <c r="C1096" s="198">
        <v>68</v>
      </c>
      <c r="D1096" s="198">
        <v>12.5</v>
      </c>
      <c r="E1096" s="198">
        <v>10</v>
      </c>
      <c r="F1096" s="206">
        <v>0</v>
      </c>
    </row>
    <row r="1097" spans="2:6">
      <c r="B1097" s="203">
        <v>10663</v>
      </c>
      <c r="C1097" s="196">
        <v>40</v>
      </c>
      <c r="D1097" s="196">
        <v>18.399999999999999</v>
      </c>
      <c r="E1097" s="196">
        <v>30</v>
      </c>
      <c r="F1097" s="204">
        <v>5.000000074505806E-2</v>
      </c>
    </row>
    <row r="1098" spans="2:6">
      <c r="B1098" s="205">
        <v>10663</v>
      </c>
      <c r="C1098" s="198">
        <v>42</v>
      </c>
      <c r="D1098" s="198">
        <v>14</v>
      </c>
      <c r="E1098" s="198">
        <v>30</v>
      </c>
      <c r="F1098" s="206">
        <v>5.000000074505806E-2</v>
      </c>
    </row>
    <row r="1099" spans="2:6">
      <c r="B1099" s="203">
        <v>10663</v>
      </c>
      <c r="C1099" s="196">
        <v>51</v>
      </c>
      <c r="D1099" s="196">
        <v>53</v>
      </c>
      <c r="E1099" s="196">
        <v>20</v>
      </c>
      <c r="F1099" s="204">
        <v>5.000000074505806E-2</v>
      </c>
    </row>
    <row r="1100" spans="2:6">
      <c r="B1100" s="205">
        <v>10664</v>
      </c>
      <c r="C1100" s="198">
        <v>10</v>
      </c>
      <c r="D1100" s="198">
        <v>31</v>
      </c>
      <c r="E1100" s="198">
        <v>24</v>
      </c>
      <c r="F1100" s="206">
        <v>0.15000000596046448</v>
      </c>
    </row>
    <row r="1101" spans="2:6">
      <c r="B1101" s="203">
        <v>10664</v>
      </c>
      <c r="C1101" s="196">
        <v>56</v>
      </c>
      <c r="D1101" s="196">
        <v>38</v>
      </c>
      <c r="E1101" s="196">
        <v>12</v>
      </c>
      <c r="F1101" s="204">
        <v>0.15000000596046448</v>
      </c>
    </row>
    <row r="1102" spans="2:6">
      <c r="B1102" s="205">
        <v>10664</v>
      </c>
      <c r="C1102" s="198">
        <v>65</v>
      </c>
      <c r="D1102" s="198">
        <v>21.05</v>
      </c>
      <c r="E1102" s="198">
        <v>15</v>
      </c>
      <c r="F1102" s="206">
        <v>0.15000000596046448</v>
      </c>
    </row>
    <row r="1103" spans="2:6">
      <c r="B1103" s="203">
        <v>10665</v>
      </c>
      <c r="C1103" s="196">
        <v>51</v>
      </c>
      <c r="D1103" s="196">
        <v>53</v>
      </c>
      <c r="E1103" s="196">
        <v>20</v>
      </c>
      <c r="F1103" s="204">
        <v>0</v>
      </c>
    </row>
    <row r="1104" spans="2:6">
      <c r="B1104" s="205">
        <v>10665</v>
      </c>
      <c r="C1104" s="198">
        <v>59</v>
      </c>
      <c r="D1104" s="198">
        <v>55</v>
      </c>
      <c r="E1104" s="198">
        <v>1</v>
      </c>
      <c r="F1104" s="206">
        <v>0</v>
      </c>
    </row>
    <row r="1105" spans="2:6">
      <c r="B1105" s="203">
        <v>10665</v>
      </c>
      <c r="C1105" s="196">
        <v>76</v>
      </c>
      <c r="D1105" s="196">
        <v>18</v>
      </c>
      <c r="E1105" s="196">
        <v>10</v>
      </c>
      <c r="F1105" s="204">
        <v>0</v>
      </c>
    </row>
    <row r="1106" spans="2:6">
      <c r="B1106" s="205">
        <v>10666</v>
      </c>
      <c r="C1106" s="198">
        <v>29</v>
      </c>
      <c r="D1106" s="198">
        <v>123.79</v>
      </c>
      <c r="E1106" s="198">
        <v>36</v>
      </c>
      <c r="F1106" s="206">
        <v>0</v>
      </c>
    </row>
    <row r="1107" spans="2:6">
      <c r="B1107" s="203">
        <v>10666</v>
      </c>
      <c r="C1107" s="196">
        <v>65</v>
      </c>
      <c r="D1107" s="196">
        <v>21.05</v>
      </c>
      <c r="E1107" s="196">
        <v>10</v>
      </c>
      <c r="F1107" s="204">
        <v>0</v>
      </c>
    </row>
    <row r="1108" spans="2:6">
      <c r="B1108" s="205">
        <v>10667</v>
      </c>
      <c r="C1108" s="198">
        <v>69</v>
      </c>
      <c r="D1108" s="198">
        <v>36</v>
      </c>
      <c r="E1108" s="198">
        <v>45</v>
      </c>
      <c r="F1108" s="206">
        <v>0.20000000298023224</v>
      </c>
    </row>
    <row r="1109" spans="2:6">
      <c r="B1109" s="203">
        <v>10667</v>
      </c>
      <c r="C1109" s="196">
        <v>71</v>
      </c>
      <c r="D1109" s="196">
        <v>21.5</v>
      </c>
      <c r="E1109" s="196">
        <v>14</v>
      </c>
      <c r="F1109" s="204">
        <v>0.20000000298023224</v>
      </c>
    </row>
    <row r="1110" spans="2:6">
      <c r="B1110" s="205">
        <v>10668</v>
      </c>
      <c r="C1110" s="198">
        <v>31</v>
      </c>
      <c r="D1110" s="198">
        <v>12.5</v>
      </c>
      <c r="E1110" s="198">
        <v>8</v>
      </c>
      <c r="F1110" s="206">
        <v>0.10000000149011612</v>
      </c>
    </row>
    <row r="1111" spans="2:6">
      <c r="B1111" s="203">
        <v>10668</v>
      </c>
      <c r="C1111" s="196">
        <v>55</v>
      </c>
      <c r="D1111" s="196">
        <v>24</v>
      </c>
      <c r="E1111" s="196">
        <v>4</v>
      </c>
      <c r="F1111" s="204">
        <v>0.10000000149011612</v>
      </c>
    </row>
    <row r="1112" spans="2:6">
      <c r="B1112" s="205">
        <v>10668</v>
      </c>
      <c r="C1112" s="198">
        <v>64</v>
      </c>
      <c r="D1112" s="198">
        <v>33.25</v>
      </c>
      <c r="E1112" s="198">
        <v>15</v>
      </c>
      <c r="F1112" s="206">
        <v>0.10000000149011612</v>
      </c>
    </row>
    <row r="1113" spans="2:6">
      <c r="B1113" s="203">
        <v>10669</v>
      </c>
      <c r="C1113" s="196">
        <v>36</v>
      </c>
      <c r="D1113" s="196">
        <v>19</v>
      </c>
      <c r="E1113" s="196">
        <v>30</v>
      </c>
      <c r="F1113" s="204">
        <v>0</v>
      </c>
    </row>
    <row r="1114" spans="2:6">
      <c r="B1114" s="205">
        <v>10670</v>
      </c>
      <c r="C1114" s="198">
        <v>23</v>
      </c>
      <c r="D1114" s="198">
        <v>9</v>
      </c>
      <c r="E1114" s="198">
        <v>32</v>
      </c>
      <c r="F1114" s="206">
        <v>0</v>
      </c>
    </row>
    <row r="1115" spans="2:6">
      <c r="B1115" s="203">
        <v>10670</v>
      </c>
      <c r="C1115" s="196">
        <v>46</v>
      </c>
      <c r="D1115" s="196">
        <v>12</v>
      </c>
      <c r="E1115" s="196">
        <v>60</v>
      </c>
      <c r="F1115" s="204">
        <v>0</v>
      </c>
    </row>
    <row r="1116" spans="2:6">
      <c r="B1116" s="205">
        <v>10670</v>
      </c>
      <c r="C1116" s="198">
        <v>67</v>
      </c>
      <c r="D1116" s="198">
        <v>14</v>
      </c>
      <c r="E1116" s="198">
        <v>25</v>
      </c>
      <c r="F1116" s="206">
        <v>0</v>
      </c>
    </row>
    <row r="1117" spans="2:6">
      <c r="B1117" s="203">
        <v>10670</v>
      </c>
      <c r="C1117" s="196">
        <v>73</v>
      </c>
      <c r="D1117" s="196">
        <v>15</v>
      </c>
      <c r="E1117" s="196">
        <v>50</v>
      </c>
      <c r="F1117" s="204">
        <v>0</v>
      </c>
    </row>
    <row r="1118" spans="2:6">
      <c r="B1118" s="205">
        <v>10670</v>
      </c>
      <c r="C1118" s="198">
        <v>75</v>
      </c>
      <c r="D1118" s="198">
        <v>7.75</v>
      </c>
      <c r="E1118" s="198">
        <v>25</v>
      </c>
      <c r="F1118" s="206">
        <v>0</v>
      </c>
    </row>
    <row r="1119" spans="2:6">
      <c r="B1119" s="203">
        <v>10671</v>
      </c>
      <c r="C1119" s="196">
        <v>16</v>
      </c>
      <c r="D1119" s="196">
        <v>17.45</v>
      </c>
      <c r="E1119" s="196">
        <v>10</v>
      </c>
      <c r="F1119" s="204">
        <v>0</v>
      </c>
    </row>
    <row r="1120" spans="2:6">
      <c r="B1120" s="205">
        <v>10671</v>
      </c>
      <c r="C1120" s="198">
        <v>62</v>
      </c>
      <c r="D1120" s="198">
        <v>49.3</v>
      </c>
      <c r="E1120" s="198">
        <v>10</v>
      </c>
      <c r="F1120" s="206">
        <v>0</v>
      </c>
    </row>
    <row r="1121" spans="2:6">
      <c r="B1121" s="203">
        <v>10671</v>
      </c>
      <c r="C1121" s="196">
        <v>65</v>
      </c>
      <c r="D1121" s="196">
        <v>21.05</v>
      </c>
      <c r="E1121" s="196">
        <v>12</v>
      </c>
      <c r="F1121" s="204">
        <v>0</v>
      </c>
    </row>
    <row r="1122" spans="2:6">
      <c r="B1122" s="205">
        <v>10672</v>
      </c>
      <c r="C1122" s="198">
        <v>38</v>
      </c>
      <c r="D1122" s="198">
        <v>263.5</v>
      </c>
      <c r="E1122" s="198">
        <v>15</v>
      </c>
      <c r="F1122" s="206">
        <v>0.10000000149011612</v>
      </c>
    </row>
    <row r="1123" spans="2:6">
      <c r="B1123" s="203">
        <v>10672</v>
      </c>
      <c r="C1123" s="196">
        <v>71</v>
      </c>
      <c r="D1123" s="196">
        <v>21.5</v>
      </c>
      <c r="E1123" s="196">
        <v>12</v>
      </c>
      <c r="F1123" s="204">
        <v>0</v>
      </c>
    </row>
    <row r="1124" spans="2:6">
      <c r="B1124" s="205">
        <v>10673</v>
      </c>
      <c r="C1124" s="198">
        <v>16</v>
      </c>
      <c r="D1124" s="198">
        <v>17.45</v>
      </c>
      <c r="E1124" s="198">
        <v>3</v>
      </c>
      <c r="F1124" s="206">
        <v>0</v>
      </c>
    </row>
    <row r="1125" spans="2:6">
      <c r="B1125" s="203">
        <v>10673</v>
      </c>
      <c r="C1125" s="196">
        <v>42</v>
      </c>
      <c r="D1125" s="196">
        <v>14</v>
      </c>
      <c r="E1125" s="196">
        <v>6</v>
      </c>
      <c r="F1125" s="204">
        <v>0</v>
      </c>
    </row>
    <row r="1126" spans="2:6">
      <c r="B1126" s="205">
        <v>10673</v>
      </c>
      <c r="C1126" s="198">
        <v>43</v>
      </c>
      <c r="D1126" s="198">
        <v>46</v>
      </c>
      <c r="E1126" s="198">
        <v>6</v>
      </c>
      <c r="F1126" s="206">
        <v>0</v>
      </c>
    </row>
    <row r="1127" spans="2:6">
      <c r="B1127" s="203">
        <v>10674</v>
      </c>
      <c r="C1127" s="196">
        <v>23</v>
      </c>
      <c r="D1127" s="196">
        <v>9</v>
      </c>
      <c r="E1127" s="196">
        <v>5</v>
      </c>
      <c r="F1127" s="204">
        <v>0</v>
      </c>
    </row>
    <row r="1128" spans="2:6">
      <c r="B1128" s="205">
        <v>10675</v>
      </c>
      <c r="C1128" s="198">
        <v>14</v>
      </c>
      <c r="D1128" s="198">
        <v>23.25</v>
      </c>
      <c r="E1128" s="198">
        <v>30</v>
      </c>
      <c r="F1128" s="206">
        <v>0</v>
      </c>
    </row>
    <row r="1129" spans="2:6">
      <c r="B1129" s="203">
        <v>10675</v>
      </c>
      <c r="C1129" s="196">
        <v>53</v>
      </c>
      <c r="D1129" s="196">
        <v>32.799999999999997</v>
      </c>
      <c r="E1129" s="196">
        <v>10</v>
      </c>
      <c r="F1129" s="204">
        <v>0</v>
      </c>
    </row>
    <row r="1130" spans="2:6">
      <c r="B1130" s="205">
        <v>10675</v>
      </c>
      <c r="C1130" s="198">
        <v>58</v>
      </c>
      <c r="D1130" s="198">
        <v>13.25</v>
      </c>
      <c r="E1130" s="198">
        <v>30</v>
      </c>
      <c r="F1130" s="206">
        <v>0</v>
      </c>
    </row>
    <row r="1131" spans="2:6">
      <c r="B1131" s="203">
        <v>10676</v>
      </c>
      <c r="C1131" s="196">
        <v>10</v>
      </c>
      <c r="D1131" s="196">
        <v>31</v>
      </c>
      <c r="E1131" s="196">
        <v>2</v>
      </c>
      <c r="F1131" s="204">
        <v>0</v>
      </c>
    </row>
    <row r="1132" spans="2:6">
      <c r="B1132" s="205">
        <v>10676</v>
      </c>
      <c r="C1132" s="198">
        <v>19</v>
      </c>
      <c r="D1132" s="198">
        <v>9.1999999999999993</v>
      </c>
      <c r="E1132" s="198">
        <v>7</v>
      </c>
      <c r="F1132" s="206">
        <v>0</v>
      </c>
    </row>
    <row r="1133" spans="2:6">
      <c r="B1133" s="203">
        <v>10676</v>
      </c>
      <c r="C1133" s="196">
        <v>44</v>
      </c>
      <c r="D1133" s="196">
        <v>19.45</v>
      </c>
      <c r="E1133" s="196">
        <v>21</v>
      </c>
      <c r="F1133" s="204">
        <v>0</v>
      </c>
    </row>
    <row r="1134" spans="2:6">
      <c r="B1134" s="205">
        <v>10677</v>
      </c>
      <c r="C1134" s="198">
        <v>26</v>
      </c>
      <c r="D1134" s="198">
        <v>31.23</v>
      </c>
      <c r="E1134" s="198">
        <v>30</v>
      </c>
      <c r="F1134" s="206">
        <v>0.15000000596046448</v>
      </c>
    </row>
    <row r="1135" spans="2:6">
      <c r="B1135" s="203">
        <v>10677</v>
      </c>
      <c r="C1135" s="196">
        <v>33</v>
      </c>
      <c r="D1135" s="196">
        <v>2.5</v>
      </c>
      <c r="E1135" s="196">
        <v>8</v>
      </c>
      <c r="F1135" s="204">
        <v>0.15000000596046448</v>
      </c>
    </row>
    <row r="1136" spans="2:6">
      <c r="B1136" s="205">
        <v>10678</v>
      </c>
      <c r="C1136" s="198">
        <v>12</v>
      </c>
      <c r="D1136" s="198">
        <v>38</v>
      </c>
      <c r="E1136" s="198">
        <v>100</v>
      </c>
      <c r="F1136" s="206">
        <v>0</v>
      </c>
    </row>
    <row r="1137" spans="2:6">
      <c r="B1137" s="203">
        <v>10678</v>
      </c>
      <c r="C1137" s="196">
        <v>33</v>
      </c>
      <c r="D1137" s="196">
        <v>2.5</v>
      </c>
      <c r="E1137" s="196">
        <v>30</v>
      </c>
      <c r="F1137" s="204">
        <v>0</v>
      </c>
    </row>
    <row r="1138" spans="2:6">
      <c r="B1138" s="205">
        <v>10678</v>
      </c>
      <c r="C1138" s="198">
        <v>41</v>
      </c>
      <c r="D1138" s="198">
        <v>9.65</v>
      </c>
      <c r="E1138" s="198">
        <v>120</v>
      </c>
      <c r="F1138" s="206">
        <v>0</v>
      </c>
    </row>
    <row r="1139" spans="2:6">
      <c r="B1139" s="203">
        <v>10678</v>
      </c>
      <c r="C1139" s="196">
        <v>54</v>
      </c>
      <c r="D1139" s="196">
        <v>7.45</v>
      </c>
      <c r="E1139" s="196">
        <v>30</v>
      </c>
      <c r="F1139" s="204">
        <v>0</v>
      </c>
    </row>
    <row r="1140" spans="2:6">
      <c r="B1140" s="205">
        <v>10679</v>
      </c>
      <c r="C1140" s="198">
        <v>59</v>
      </c>
      <c r="D1140" s="198">
        <v>55</v>
      </c>
      <c r="E1140" s="198">
        <v>12</v>
      </c>
      <c r="F1140" s="206">
        <v>0</v>
      </c>
    </row>
    <row r="1141" spans="2:6">
      <c r="B1141" s="203">
        <v>10680</v>
      </c>
      <c r="C1141" s="196">
        <v>16</v>
      </c>
      <c r="D1141" s="196">
        <v>17.45</v>
      </c>
      <c r="E1141" s="196">
        <v>50</v>
      </c>
      <c r="F1141" s="204">
        <v>0.25</v>
      </c>
    </row>
    <row r="1142" spans="2:6">
      <c r="B1142" s="205">
        <v>10680</v>
      </c>
      <c r="C1142" s="198">
        <v>31</v>
      </c>
      <c r="D1142" s="198">
        <v>12.5</v>
      </c>
      <c r="E1142" s="198">
        <v>20</v>
      </c>
      <c r="F1142" s="206">
        <v>0.25</v>
      </c>
    </row>
    <row r="1143" spans="2:6">
      <c r="B1143" s="203">
        <v>10680</v>
      </c>
      <c r="C1143" s="196">
        <v>42</v>
      </c>
      <c r="D1143" s="196">
        <v>14</v>
      </c>
      <c r="E1143" s="196">
        <v>40</v>
      </c>
      <c r="F1143" s="204">
        <v>0.25</v>
      </c>
    </row>
    <row r="1144" spans="2:6">
      <c r="B1144" s="205">
        <v>10681</v>
      </c>
      <c r="C1144" s="198">
        <v>19</v>
      </c>
      <c r="D1144" s="198">
        <v>9.1999999999999993</v>
      </c>
      <c r="E1144" s="198">
        <v>30</v>
      </c>
      <c r="F1144" s="206">
        <v>0.10000000149011612</v>
      </c>
    </row>
    <row r="1145" spans="2:6">
      <c r="B1145" s="203">
        <v>10681</v>
      </c>
      <c r="C1145" s="196">
        <v>21</v>
      </c>
      <c r="D1145" s="196">
        <v>10</v>
      </c>
      <c r="E1145" s="196">
        <v>12</v>
      </c>
      <c r="F1145" s="204">
        <v>0.10000000149011612</v>
      </c>
    </row>
    <row r="1146" spans="2:6">
      <c r="B1146" s="205">
        <v>10681</v>
      </c>
      <c r="C1146" s="198">
        <v>64</v>
      </c>
      <c r="D1146" s="198">
        <v>33.25</v>
      </c>
      <c r="E1146" s="198">
        <v>28</v>
      </c>
      <c r="F1146" s="206">
        <v>0</v>
      </c>
    </row>
    <row r="1147" spans="2:6">
      <c r="B1147" s="203">
        <v>10682</v>
      </c>
      <c r="C1147" s="196">
        <v>33</v>
      </c>
      <c r="D1147" s="196">
        <v>2.5</v>
      </c>
      <c r="E1147" s="196">
        <v>30</v>
      </c>
      <c r="F1147" s="204">
        <v>0</v>
      </c>
    </row>
    <row r="1148" spans="2:6">
      <c r="B1148" s="205">
        <v>10682</v>
      </c>
      <c r="C1148" s="198">
        <v>66</v>
      </c>
      <c r="D1148" s="198">
        <v>17</v>
      </c>
      <c r="E1148" s="198">
        <v>4</v>
      </c>
      <c r="F1148" s="206">
        <v>0</v>
      </c>
    </row>
    <row r="1149" spans="2:6">
      <c r="B1149" s="203">
        <v>10682</v>
      </c>
      <c r="C1149" s="196">
        <v>75</v>
      </c>
      <c r="D1149" s="196">
        <v>7.75</v>
      </c>
      <c r="E1149" s="196">
        <v>30</v>
      </c>
      <c r="F1149" s="204">
        <v>0</v>
      </c>
    </row>
    <row r="1150" spans="2:6">
      <c r="B1150" s="205">
        <v>10683</v>
      </c>
      <c r="C1150" s="198">
        <v>52</v>
      </c>
      <c r="D1150" s="198">
        <v>7</v>
      </c>
      <c r="E1150" s="198">
        <v>9</v>
      </c>
      <c r="F1150" s="206">
        <v>0</v>
      </c>
    </row>
    <row r="1151" spans="2:6">
      <c r="B1151" s="203">
        <v>10684</v>
      </c>
      <c r="C1151" s="196">
        <v>40</v>
      </c>
      <c r="D1151" s="196">
        <v>18.399999999999999</v>
      </c>
      <c r="E1151" s="196">
        <v>20</v>
      </c>
      <c r="F1151" s="204">
        <v>0</v>
      </c>
    </row>
    <row r="1152" spans="2:6">
      <c r="B1152" s="205">
        <v>10684</v>
      </c>
      <c r="C1152" s="198">
        <v>47</v>
      </c>
      <c r="D1152" s="198">
        <v>9.5</v>
      </c>
      <c r="E1152" s="198">
        <v>40</v>
      </c>
      <c r="F1152" s="206">
        <v>0</v>
      </c>
    </row>
    <row r="1153" spans="2:6">
      <c r="B1153" s="203">
        <v>10684</v>
      </c>
      <c r="C1153" s="196">
        <v>60</v>
      </c>
      <c r="D1153" s="196">
        <v>34</v>
      </c>
      <c r="E1153" s="196">
        <v>30</v>
      </c>
      <c r="F1153" s="204">
        <v>0</v>
      </c>
    </row>
    <row r="1154" spans="2:6">
      <c r="B1154" s="205">
        <v>10685</v>
      </c>
      <c r="C1154" s="198">
        <v>10</v>
      </c>
      <c r="D1154" s="198">
        <v>31</v>
      </c>
      <c r="E1154" s="198">
        <v>20</v>
      </c>
      <c r="F1154" s="206">
        <v>0</v>
      </c>
    </row>
    <row r="1155" spans="2:6">
      <c r="B1155" s="203">
        <v>10685</v>
      </c>
      <c r="C1155" s="196">
        <v>41</v>
      </c>
      <c r="D1155" s="196">
        <v>9.65</v>
      </c>
      <c r="E1155" s="196">
        <v>4</v>
      </c>
      <c r="F1155" s="204">
        <v>0</v>
      </c>
    </row>
    <row r="1156" spans="2:6">
      <c r="B1156" s="205">
        <v>10685</v>
      </c>
      <c r="C1156" s="198">
        <v>47</v>
      </c>
      <c r="D1156" s="198">
        <v>9.5</v>
      </c>
      <c r="E1156" s="198">
        <v>15</v>
      </c>
      <c r="F1156" s="206">
        <v>0</v>
      </c>
    </row>
    <row r="1157" spans="2:6">
      <c r="B1157" s="203">
        <v>10686</v>
      </c>
      <c r="C1157" s="196">
        <v>17</v>
      </c>
      <c r="D1157" s="196">
        <v>39</v>
      </c>
      <c r="E1157" s="196">
        <v>30</v>
      </c>
      <c r="F1157" s="204">
        <v>0.20000000298023224</v>
      </c>
    </row>
    <row r="1158" spans="2:6">
      <c r="B1158" s="205">
        <v>10686</v>
      </c>
      <c r="C1158" s="198">
        <v>26</v>
      </c>
      <c r="D1158" s="198">
        <v>31.23</v>
      </c>
      <c r="E1158" s="198">
        <v>15</v>
      </c>
      <c r="F1158" s="206">
        <v>0</v>
      </c>
    </row>
    <row r="1159" spans="2:6">
      <c r="B1159" s="203">
        <v>10687</v>
      </c>
      <c r="C1159" s="196">
        <v>9</v>
      </c>
      <c r="D1159" s="196">
        <v>97</v>
      </c>
      <c r="E1159" s="196">
        <v>50</v>
      </c>
      <c r="F1159" s="204">
        <v>0.25</v>
      </c>
    </row>
    <row r="1160" spans="2:6">
      <c r="B1160" s="205">
        <v>10687</v>
      </c>
      <c r="C1160" s="198">
        <v>29</v>
      </c>
      <c r="D1160" s="198">
        <v>123.79</v>
      </c>
      <c r="E1160" s="198">
        <v>10</v>
      </c>
      <c r="F1160" s="206">
        <v>0</v>
      </c>
    </row>
    <row r="1161" spans="2:6">
      <c r="B1161" s="203">
        <v>10687</v>
      </c>
      <c r="C1161" s="196">
        <v>36</v>
      </c>
      <c r="D1161" s="196">
        <v>19</v>
      </c>
      <c r="E1161" s="196">
        <v>6</v>
      </c>
      <c r="F1161" s="204">
        <v>0.25</v>
      </c>
    </row>
    <row r="1162" spans="2:6">
      <c r="B1162" s="205">
        <v>10688</v>
      </c>
      <c r="C1162" s="198">
        <v>10</v>
      </c>
      <c r="D1162" s="198">
        <v>31</v>
      </c>
      <c r="E1162" s="198">
        <v>18</v>
      </c>
      <c r="F1162" s="206">
        <v>0.10000000149011612</v>
      </c>
    </row>
    <row r="1163" spans="2:6">
      <c r="B1163" s="203">
        <v>10688</v>
      </c>
      <c r="C1163" s="196">
        <v>28</v>
      </c>
      <c r="D1163" s="196">
        <v>45.6</v>
      </c>
      <c r="E1163" s="196">
        <v>60</v>
      </c>
      <c r="F1163" s="204">
        <v>0.10000000149011612</v>
      </c>
    </row>
    <row r="1164" spans="2:6">
      <c r="B1164" s="205">
        <v>10688</v>
      </c>
      <c r="C1164" s="198">
        <v>34</v>
      </c>
      <c r="D1164" s="198">
        <v>14</v>
      </c>
      <c r="E1164" s="198">
        <v>14</v>
      </c>
      <c r="F1164" s="206">
        <v>0</v>
      </c>
    </row>
    <row r="1165" spans="2:6">
      <c r="B1165" s="203">
        <v>10689</v>
      </c>
      <c r="C1165" s="196">
        <v>1</v>
      </c>
      <c r="D1165" s="196">
        <v>18</v>
      </c>
      <c r="E1165" s="196">
        <v>35</v>
      </c>
      <c r="F1165" s="204">
        <v>0.25</v>
      </c>
    </row>
    <row r="1166" spans="2:6">
      <c r="B1166" s="205">
        <v>10690</v>
      </c>
      <c r="C1166" s="198">
        <v>56</v>
      </c>
      <c r="D1166" s="198">
        <v>38</v>
      </c>
      <c r="E1166" s="198">
        <v>20</v>
      </c>
      <c r="F1166" s="206">
        <v>0.25</v>
      </c>
    </row>
    <row r="1167" spans="2:6">
      <c r="B1167" s="203">
        <v>10690</v>
      </c>
      <c r="C1167" s="196">
        <v>77</v>
      </c>
      <c r="D1167" s="196">
        <v>13</v>
      </c>
      <c r="E1167" s="196">
        <v>30</v>
      </c>
      <c r="F1167" s="204">
        <v>0.25</v>
      </c>
    </row>
    <row r="1168" spans="2:6">
      <c r="B1168" s="205">
        <v>10691</v>
      </c>
      <c r="C1168" s="198">
        <v>1</v>
      </c>
      <c r="D1168" s="198">
        <v>18</v>
      </c>
      <c r="E1168" s="198">
        <v>30</v>
      </c>
      <c r="F1168" s="206">
        <v>0</v>
      </c>
    </row>
    <row r="1169" spans="2:6">
      <c r="B1169" s="203">
        <v>10691</v>
      </c>
      <c r="C1169" s="196">
        <v>29</v>
      </c>
      <c r="D1169" s="196">
        <v>123.79</v>
      </c>
      <c r="E1169" s="196">
        <v>40</v>
      </c>
      <c r="F1169" s="204">
        <v>0</v>
      </c>
    </row>
    <row r="1170" spans="2:6">
      <c r="B1170" s="205">
        <v>10691</v>
      </c>
      <c r="C1170" s="198">
        <v>43</v>
      </c>
      <c r="D1170" s="198">
        <v>46</v>
      </c>
      <c r="E1170" s="198">
        <v>40</v>
      </c>
      <c r="F1170" s="206">
        <v>0</v>
      </c>
    </row>
    <row r="1171" spans="2:6">
      <c r="B1171" s="203">
        <v>10691</v>
      </c>
      <c r="C1171" s="196">
        <v>44</v>
      </c>
      <c r="D1171" s="196">
        <v>19.45</v>
      </c>
      <c r="E1171" s="196">
        <v>24</v>
      </c>
      <c r="F1171" s="204">
        <v>0</v>
      </c>
    </row>
    <row r="1172" spans="2:6">
      <c r="B1172" s="205">
        <v>10691</v>
      </c>
      <c r="C1172" s="198">
        <v>62</v>
      </c>
      <c r="D1172" s="198">
        <v>49.3</v>
      </c>
      <c r="E1172" s="198">
        <v>48</v>
      </c>
      <c r="F1172" s="206">
        <v>0</v>
      </c>
    </row>
    <row r="1173" spans="2:6">
      <c r="B1173" s="203">
        <v>10692</v>
      </c>
      <c r="C1173" s="196">
        <v>63</v>
      </c>
      <c r="D1173" s="196">
        <v>43.9</v>
      </c>
      <c r="E1173" s="196">
        <v>20</v>
      </c>
      <c r="F1173" s="204">
        <v>0</v>
      </c>
    </row>
    <row r="1174" spans="2:6">
      <c r="B1174" s="205">
        <v>10693</v>
      </c>
      <c r="C1174" s="198">
        <v>9</v>
      </c>
      <c r="D1174" s="198">
        <v>97</v>
      </c>
      <c r="E1174" s="198">
        <v>6</v>
      </c>
      <c r="F1174" s="206">
        <v>0</v>
      </c>
    </row>
    <row r="1175" spans="2:6">
      <c r="B1175" s="203">
        <v>10693</v>
      </c>
      <c r="C1175" s="196">
        <v>54</v>
      </c>
      <c r="D1175" s="196">
        <v>7.45</v>
      </c>
      <c r="E1175" s="196">
        <v>60</v>
      </c>
      <c r="F1175" s="204">
        <v>0.15000000596046448</v>
      </c>
    </row>
    <row r="1176" spans="2:6">
      <c r="B1176" s="205">
        <v>10693</v>
      </c>
      <c r="C1176" s="198">
        <v>69</v>
      </c>
      <c r="D1176" s="198">
        <v>36</v>
      </c>
      <c r="E1176" s="198">
        <v>30</v>
      </c>
      <c r="F1176" s="206">
        <v>0.15000000596046448</v>
      </c>
    </row>
    <row r="1177" spans="2:6">
      <c r="B1177" s="203">
        <v>10693</v>
      </c>
      <c r="C1177" s="196">
        <v>73</v>
      </c>
      <c r="D1177" s="196">
        <v>15</v>
      </c>
      <c r="E1177" s="196">
        <v>15</v>
      </c>
      <c r="F1177" s="204">
        <v>0.15000000596046448</v>
      </c>
    </row>
    <row r="1178" spans="2:6">
      <c r="B1178" s="205">
        <v>10694</v>
      </c>
      <c r="C1178" s="198">
        <v>7</v>
      </c>
      <c r="D1178" s="198">
        <v>30</v>
      </c>
      <c r="E1178" s="198">
        <v>90</v>
      </c>
      <c r="F1178" s="206">
        <v>0</v>
      </c>
    </row>
    <row r="1179" spans="2:6">
      <c r="B1179" s="203">
        <v>10694</v>
      </c>
      <c r="C1179" s="196">
        <v>59</v>
      </c>
      <c r="D1179" s="196">
        <v>55</v>
      </c>
      <c r="E1179" s="196">
        <v>25</v>
      </c>
      <c r="F1179" s="204">
        <v>0</v>
      </c>
    </row>
    <row r="1180" spans="2:6">
      <c r="B1180" s="205">
        <v>10694</v>
      </c>
      <c r="C1180" s="198">
        <v>70</v>
      </c>
      <c r="D1180" s="198">
        <v>15</v>
      </c>
      <c r="E1180" s="198">
        <v>50</v>
      </c>
      <c r="F1180" s="206">
        <v>0</v>
      </c>
    </row>
    <row r="1181" spans="2:6">
      <c r="B1181" s="203">
        <v>10695</v>
      </c>
      <c r="C1181" s="196">
        <v>8</v>
      </c>
      <c r="D1181" s="196">
        <v>40</v>
      </c>
      <c r="E1181" s="196">
        <v>10</v>
      </c>
      <c r="F1181" s="204">
        <v>0</v>
      </c>
    </row>
    <row r="1182" spans="2:6">
      <c r="B1182" s="205">
        <v>10695</v>
      </c>
      <c r="C1182" s="198">
        <v>12</v>
      </c>
      <c r="D1182" s="198">
        <v>38</v>
      </c>
      <c r="E1182" s="198">
        <v>4</v>
      </c>
      <c r="F1182" s="206">
        <v>0</v>
      </c>
    </row>
    <row r="1183" spans="2:6">
      <c r="B1183" s="203">
        <v>10695</v>
      </c>
      <c r="C1183" s="196">
        <v>24</v>
      </c>
      <c r="D1183" s="196">
        <v>4.5</v>
      </c>
      <c r="E1183" s="196">
        <v>20</v>
      </c>
      <c r="F1183" s="204">
        <v>0</v>
      </c>
    </row>
    <row r="1184" spans="2:6">
      <c r="B1184" s="205">
        <v>10696</v>
      </c>
      <c r="C1184" s="198">
        <v>17</v>
      </c>
      <c r="D1184" s="198">
        <v>39</v>
      </c>
      <c r="E1184" s="198">
        <v>20</v>
      </c>
      <c r="F1184" s="206">
        <v>0</v>
      </c>
    </row>
    <row r="1185" spans="2:6">
      <c r="B1185" s="203">
        <v>10696</v>
      </c>
      <c r="C1185" s="196">
        <v>46</v>
      </c>
      <c r="D1185" s="196">
        <v>12</v>
      </c>
      <c r="E1185" s="196">
        <v>18</v>
      </c>
      <c r="F1185" s="204">
        <v>0</v>
      </c>
    </row>
    <row r="1186" spans="2:6">
      <c r="B1186" s="205">
        <v>10697</v>
      </c>
      <c r="C1186" s="198">
        <v>19</v>
      </c>
      <c r="D1186" s="198">
        <v>9.1999999999999993</v>
      </c>
      <c r="E1186" s="198">
        <v>7</v>
      </c>
      <c r="F1186" s="206">
        <v>0.25</v>
      </c>
    </row>
    <row r="1187" spans="2:6">
      <c r="B1187" s="203">
        <v>10697</v>
      </c>
      <c r="C1187" s="196">
        <v>35</v>
      </c>
      <c r="D1187" s="196">
        <v>18</v>
      </c>
      <c r="E1187" s="196">
        <v>9</v>
      </c>
      <c r="F1187" s="204">
        <v>0.25</v>
      </c>
    </row>
    <row r="1188" spans="2:6">
      <c r="B1188" s="205">
        <v>10697</v>
      </c>
      <c r="C1188" s="198">
        <v>58</v>
      </c>
      <c r="D1188" s="198">
        <v>13.25</v>
      </c>
      <c r="E1188" s="198">
        <v>30</v>
      </c>
      <c r="F1188" s="206">
        <v>0.25</v>
      </c>
    </row>
    <row r="1189" spans="2:6">
      <c r="B1189" s="203">
        <v>10697</v>
      </c>
      <c r="C1189" s="196">
        <v>70</v>
      </c>
      <c r="D1189" s="196">
        <v>15</v>
      </c>
      <c r="E1189" s="196">
        <v>30</v>
      </c>
      <c r="F1189" s="204">
        <v>0.25</v>
      </c>
    </row>
    <row r="1190" spans="2:6">
      <c r="B1190" s="205">
        <v>10698</v>
      </c>
      <c r="C1190" s="198">
        <v>11</v>
      </c>
      <c r="D1190" s="198">
        <v>21</v>
      </c>
      <c r="E1190" s="198">
        <v>15</v>
      </c>
      <c r="F1190" s="206">
        <v>0</v>
      </c>
    </row>
    <row r="1191" spans="2:6">
      <c r="B1191" s="203">
        <v>10698</v>
      </c>
      <c r="C1191" s="196">
        <v>17</v>
      </c>
      <c r="D1191" s="196">
        <v>39</v>
      </c>
      <c r="E1191" s="196">
        <v>8</v>
      </c>
      <c r="F1191" s="204">
        <v>5.000000074505806E-2</v>
      </c>
    </row>
    <row r="1192" spans="2:6">
      <c r="B1192" s="205">
        <v>10698</v>
      </c>
      <c r="C1192" s="198">
        <v>29</v>
      </c>
      <c r="D1192" s="198">
        <v>123.79</v>
      </c>
      <c r="E1192" s="198">
        <v>12</v>
      </c>
      <c r="F1192" s="206">
        <v>5.000000074505806E-2</v>
      </c>
    </row>
    <row r="1193" spans="2:6">
      <c r="B1193" s="203">
        <v>10698</v>
      </c>
      <c r="C1193" s="196">
        <v>65</v>
      </c>
      <c r="D1193" s="196">
        <v>21.05</v>
      </c>
      <c r="E1193" s="196">
        <v>65</v>
      </c>
      <c r="F1193" s="204">
        <v>5.000000074505806E-2</v>
      </c>
    </row>
    <row r="1194" spans="2:6">
      <c r="B1194" s="205">
        <v>10698</v>
      </c>
      <c r="C1194" s="198">
        <v>70</v>
      </c>
      <c r="D1194" s="198">
        <v>15</v>
      </c>
      <c r="E1194" s="198">
        <v>8</v>
      </c>
      <c r="F1194" s="206">
        <v>5.000000074505806E-2</v>
      </c>
    </row>
    <row r="1195" spans="2:6">
      <c r="B1195" s="203">
        <v>10699</v>
      </c>
      <c r="C1195" s="196">
        <v>47</v>
      </c>
      <c r="D1195" s="196">
        <v>9.5</v>
      </c>
      <c r="E1195" s="196">
        <v>12</v>
      </c>
      <c r="F1195" s="204">
        <v>0</v>
      </c>
    </row>
    <row r="1196" spans="2:6">
      <c r="B1196" s="205">
        <v>10700</v>
      </c>
      <c r="C1196" s="198">
        <v>1</v>
      </c>
      <c r="D1196" s="198">
        <v>18</v>
      </c>
      <c r="E1196" s="198">
        <v>5</v>
      </c>
      <c r="F1196" s="206">
        <v>0.20000000298023224</v>
      </c>
    </row>
    <row r="1197" spans="2:6">
      <c r="B1197" s="203">
        <v>10700</v>
      </c>
      <c r="C1197" s="196">
        <v>34</v>
      </c>
      <c r="D1197" s="196">
        <v>14</v>
      </c>
      <c r="E1197" s="196">
        <v>12</v>
      </c>
      <c r="F1197" s="204">
        <v>0.20000000298023224</v>
      </c>
    </row>
    <row r="1198" spans="2:6">
      <c r="B1198" s="205">
        <v>10700</v>
      </c>
      <c r="C1198" s="198">
        <v>68</v>
      </c>
      <c r="D1198" s="198">
        <v>12.5</v>
      </c>
      <c r="E1198" s="198">
        <v>40</v>
      </c>
      <c r="F1198" s="206">
        <v>0.20000000298023224</v>
      </c>
    </row>
    <row r="1199" spans="2:6">
      <c r="B1199" s="203">
        <v>10700</v>
      </c>
      <c r="C1199" s="196">
        <v>71</v>
      </c>
      <c r="D1199" s="196">
        <v>21.5</v>
      </c>
      <c r="E1199" s="196">
        <v>60</v>
      </c>
      <c r="F1199" s="204">
        <v>0.20000000298023224</v>
      </c>
    </row>
    <row r="1200" spans="2:6">
      <c r="B1200" s="205">
        <v>10701</v>
      </c>
      <c r="C1200" s="198">
        <v>59</v>
      </c>
      <c r="D1200" s="198">
        <v>55</v>
      </c>
      <c r="E1200" s="198">
        <v>42</v>
      </c>
      <c r="F1200" s="206">
        <v>0.15000000596046448</v>
      </c>
    </row>
    <row r="1201" spans="2:6">
      <c r="B1201" s="203">
        <v>10701</v>
      </c>
      <c r="C1201" s="196">
        <v>71</v>
      </c>
      <c r="D1201" s="196">
        <v>21.5</v>
      </c>
      <c r="E1201" s="196">
        <v>20</v>
      </c>
      <c r="F1201" s="204">
        <v>0.15000000596046448</v>
      </c>
    </row>
    <row r="1202" spans="2:6">
      <c r="B1202" s="205">
        <v>10701</v>
      </c>
      <c r="C1202" s="198">
        <v>76</v>
      </c>
      <c r="D1202" s="198">
        <v>18</v>
      </c>
      <c r="E1202" s="198">
        <v>35</v>
      </c>
      <c r="F1202" s="206">
        <v>0.15000000596046448</v>
      </c>
    </row>
    <row r="1203" spans="2:6">
      <c r="B1203" s="203">
        <v>10702</v>
      </c>
      <c r="C1203" s="196">
        <v>3</v>
      </c>
      <c r="D1203" s="196">
        <v>10</v>
      </c>
      <c r="E1203" s="196">
        <v>6</v>
      </c>
      <c r="F1203" s="204">
        <v>0</v>
      </c>
    </row>
    <row r="1204" spans="2:6">
      <c r="B1204" s="205">
        <v>10702</v>
      </c>
      <c r="C1204" s="198">
        <v>76</v>
      </c>
      <c r="D1204" s="198">
        <v>18</v>
      </c>
      <c r="E1204" s="198">
        <v>15</v>
      </c>
      <c r="F1204" s="206">
        <v>0</v>
      </c>
    </row>
    <row r="1205" spans="2:6">
      <c r="B1205" s="203">
        <v>10703</v>
      </c>
      <c r="C1205" s="196">
        <v>2</v>
      </c>
      <c r="D1205" s="196">
        <v>19</v>
      </c>
      <c r="E1205" s="196">
        <v>5</v>
      </c>
      <c r="F1205" s="204">
        <v>0</v>
      </c>
    </row>
    <row r="1206" spans="2:6">
      <c r="B1206" s="205">
        <v>10703</v>
      </c>
      <c r="C1206" s="198">
        <v>59</v>
      </c>
      <c r="D1206" s="198">
        <v>55</v>
      </c>
      <c r="E1206" s="198">
        <v>35</v>
      </c>
      <c r="F1206" s="206">
        <v>0</v>
      </c>
    </row>
    <row r="1207" spans="2:6">
      <c r="B1207" s="203">
        <v>10703</v>
      </c>
      <c r="C1207" s="196">
        <v>73</v>
      </c>
      <c r="D1207" s="196">
        <v>15</v>
      </c>
      <c r="E1207" s="196">
        <v>35</v>
      </c>
      <c r="F1207" s="204">
        <v>0</v>
      </c>
    </row>
    <row r="1208" spans="2:6">
      <c r="B1208" s="205">
        <v>10704</v>
      </c>
      <c r="C1208" s="198">
        <v>4</v>
      </c>
      <c r="D1208" s="198">
        <v>22</v>
      </c>
      <c r="E1208" s="198">
        <v>6</v>
      </c>
      <c r="F1208" s="206">
        <v>0</v>
      </c>
    </row>
    <row r="1209" spans="2:6">
      <c r="B1209" s="203">
        <v>10704</v>
      </c>
      <c r="C1209" s="196">
        <v>24</v>
      </c>
      <c r="D1209" s="196">
        <v>4.5</v>
      </c>
      <c r="E1209" s="196">
        <v>35</v>
      </c>
      <c r="F1209" s="204">
        <v>0</v>
      </c>
    </row>
    <row r="1210" spans="2:6">
      <c r="B1210" s="205">
        <v>10704</v>
      </c>
      <c r="C1210" s="198">
        <v>48</v>
      </c>
      <c r="D1210" s="198">
        <v>12.75</v>
      </c>
      <c r="E1210" s="198">
        <v>24</v>
      </c>
      <c r="F1210" s="206">
        <v>0</v>
      </c>
    </row>
    <row r="1211" spans="2:6">
      <c r="B1211" s="203">
        <v>10705</v>
      </c>
      <c r="C1211" s="196">
        <v>31</v>
      </c>
      <c r="D1211" s="196">
        <v>12.5</v>
      </c>
      <c r="E1211" s="196">
        <v>20</v>
      </c>
      <c r="F1211" s="204">
        <v>0</v>
      </c>
    </row>
    <row r="1212" spans="2:6">
      <c r="B1212" s="205">
        <v>10705</v>
      </c>
      <c r="C1212" s="198">
        <v>32</v>
      </c>
      <c r="D1212" s="198">
        <v>32</v>
      </c>
      <c r="E1212" s="198">
        <v>4</v>
      </c>
      <c r="F1212" s="206">
        <v>0</v>
      </c>
    </row>
    <row r="1213" spans="2:6">
      <c r="B1213" s="203">
        <v>10706</v>
      </c>
      <c r="C1213" s="196">
        <v>16</v>
      </c>
      <c r="D1213" s="196">
        <v>17.45</v>
      </c>
      <c r="E1213" s="196">
        <v>20</v>
      </c>
      <c r="F1213" s="204">
        <v>0</v>
      </c>
    </row>
    <row r="1214" spans="2:6">
      <c r="B1214" s="205">
        <v>10706</v>
      </c>
      <c r="C1214" s="198">
        <v>43</v>
      </c>
      <c r="D1214" s="198">
        <v>46</v>
      </c>
      <c r="E1214" s="198">
        <v>24</v>
      </c>
      <c r="F1214" s="206">
        <v>0</v>
      </c>
    </row>
    <row r="1215" spans="2:6">
      <c r="B1215" s="203">
        <v>10706</v>
      </c>
      <c r="C1215" s="196">
        <v>59</v>
      </c>
      <c r="D1215" s="196">
        <v>55</v>
      </c>
      <c r="E1215" s="196">
        <v>8</v>
      </c>
      <c r="F1215" s="204">
        <v>0</v>
      </c>
    </row>
    <row r="1216" spans="2:6">
      <c r="B1216" s="205">
        <v>10707</v>
      </c>
      <c r="C1216" s="198">
        <v>55</v>
      </c>
      <c r="D1216" s="198">
        <v>24</v>
      </c>
      <c r="E1216" s="198">
        <v>21</v>
      </c>
      <c r="F1216" s="206">
        <v>0</v>
      </c>
    </row>
    <row r="1217" spans="2:6">
      <c r="B1217" s="203">
        <v>10707</v>
      </c>
      <c r="C1217" s="196">
        <v>57</v>
      </c>
      <c r="D1217" s="196">
        <v>19.5</v>
      </c>
      <c r="E1217" s="196">
        <v>40</v>
      </c>
      <c r="F1217" s="204">
        <v>0</v>
      </c>
    </row>
    <row r="1218" spans="2:6">
      <c r="B1218" s="205">
        <v>10707</v>
      </c>
      <c r="C1218" s="198">
        <v>70</v>
      </c>
      <c r="D1218" s="198">
        <v>15</v>
      </c>
      <c r="E1218" s="198">
        <v>28</v>
      </c>
      <c r="F1218" s="206">
        <v>0.15000000596046448</v>
      </c>
    </row>
    <row r="1219" spans="2:6">
      <c r="B1219" s="203">
        <v>10708</v>
      </c>
      <c r="C1219" s="196">
        <v>5</v>
      </c>
      <c r="D1219" s="196">
        <v>21.35</v>
      </c>
      <c r="E1219" s="196">
        <v>4</v>
      </c>
      <c r="F1219" s="204">
        <v>0</v>
      </c>
    </row>
    <row r="1220" spans="2:6">
      <c r="B1220" s="205">
        <v>10708</v>
      </c>
      <c r="C1220" s="198">
        <v>36</v>
      </c>
      <c r="D1220" s="198">
        <v>19</v>
      </c>
      <c r="E1220" s="198">
        <v>5</v>
      </c>
      <c r="F1220" s="206">
        <v>0</v>
      </c>
    </row>
    <row r="1221" spans="2:6">
      <c r="B1221" s="203">
        <v>10709</v>
      </c>
      <c r="C1221" s="196">
        <v>8</v>
      </c>
      <c r="D1221" s="196">
        <v>40</v>
      </c>
      <c r="E1221" s="196">
        <v>40</v>
      </c>
      <c r="F1221" s="204">
        <v>0</v>
      </c>
    </row>
    <row r="1222" spans="2:6">
      <c r="B1222" s="205">
        <v>10709</v>
      </c>
      <c r="C1222" s="198">
        <v>51</v>
      </c>
      <c r="D1222" s="198">
        <v>53</v>
      </c>
      <c r="E1222" s="198">
        <v>28</v>
      </c>
      <c r="F1222" s="206">
        <v>0</v>
      </c>
    </row>
    <row r="1223" spans="2:6">
      <c r="B1223" s="203">
        <v>10709</v>
      </c>
      <c r="C1223" s="196">
        <v>60</v>
      </c>
      <c r="D1223" s="196">
        <v>34</v>
      </c>
      <c r="E1223" s="196">
        <v>10</v>
      </c>
      <c r="F1223" s="204">
        <v>0</v>
      </c>
    </row>
    <row r="1224" spans="2:6">
      <c r="B1224" s="205">
        <v>10710</v>
      </c>
      <c r="C1224" s="198">
        <v>19</v>
      </c>
      <c r="D1224" s="198">
        <v>9.1999999999999993</v>
      </c>
      <c r="E1224" s="198">
        <v>5</v>
      </c>
      <c r="F1224" s="206">
        <v>0</v>
      </c>
    </row>
    <row r="1225" spans="2:6">
      <c r="B1225" s="203">
        <v>10710</v>
      </c>
      <c r="C1225" s="196">
        <v>47</v>
      </c>
      <c r="D1225" s="196">
        <v>9.5</v>
      </c>
      <c r="E1225" s="196">
        <v>5</v>
      </c>
      <c r="F1225" s="204">
        <v>0</v>
      </c>
    </row>
    <row r="1226" spans="2:6">
      <c r="B1226" s="205">
        <v>10711</v>
      </c>
      <c r="C1226" s="198">
        <v>19</v>
      </c>
      <c r="D1226" s="198">
        <v>9.1999999999999993</v>
      </c>
      <c r="E1226" s="198">
        <v>12</v>
      </c>
      <c r="F1226" s="206">
        <v>0</v>
      </c>
    </row>
    <row r="1227" spans="2:6">
      <c r="B1227" s="203">
        <v>10711</v>
      </c>
      <c r="C1227" s="196">
        <v>41</v>
      </c>
      <c r="D1227" s="196">
        <v>9.65</v>
      </c>
      <c r="E1227" s="196">
        <v>42</v>
      </c>
      <c r="F1227" s="204">
        <v>0</v>
      </c>
    </row>
    <row r="1228" spans="2:6">
      <c r="B1228" s="205">
        <v>10711</v>
      </c>
      <c r="C1228" s="198">
        <v>53</v>
      </c>
      <c r="D1228" s="198">
        <v>32.799999999999997</v>
      </c>
      <c r="E1228" s="198">
        <v>120</v>
      </c>
      <c r="F1228" s="206">
        <v>0</v>
      </c>
    </row>
    <row r="1229" spans="2:6">
      <c r="B1229" s="203">
        <v>10712</v>
      </c>
      <c r="C1229" s="196">
        <v>53</v>
      </c>
      <c r="D1229" s="196">
        <v>32.799999999999997</v>
      </c>
      <c r="E1229" s="196">
        <v>3</v>
      </c>
      <c r="F1229" s="204">
        <v>5.000000074505806E-2</v>
      </c>
    </row>
    <row r="1230" spans="2:6">
      <c r="B1230" s="205">
        <v>10712</v>
      </c>
      <c r="C1230" s="198">
        <v>56</v>
      </c>
      <c r="D1230" s="198">
        <v>38</v>
      </c>
      <c r="E1230" s="198">
        <v>30</v>
      </c>
      <c r="F1230" s="206">
        <v>0</v>
      </c>
    </row>
    <row r="1231" spans="2:6">
      <c r="B1231" s="203">
        <v>10713</v>
      </c>
      <c r="C1231" s="196">
        <v>10</v>
      </c>
      <c r="D1231" s="196">
        <v>31</v>
      </c>
      <c r="E1231" s="196">
        <v>18</v>
      </c>
      <c r="F1231" s="204">
        <v>0</v>
      </c>
    </row>
    <row r="1232" spans="2:6">
      <c r="B1232" s="205">
        <v>10713</v>
      </c>
      <c r="C1232" s="198">
        <v>26</v>
      </c>
      <c r="D1232" s="198">
        <v>31.23</v>
      </c>
      <c r="E1232" s="198">
        <v>30</v>
      </c>
      <c r="F1232" s="206">
        <v>0</v>
      </c>
    </row>
    <row r="1233" spans="2:6">
      <c r="B1233" s="203">
        <v>10713</v>
      </c>
      <c r="C1233" s="196">
        <v>45</v>
      </c>
      <c r="D1233" s="196">
        <v>9.5</v>
      </c>
      <c r="E1233" s="196">
        <v>110</v>
      </c>
      <c r="F1233" s="204">
        <v>0</v>
      </c>
    </row>
    <row r="1234" spans="2:6">
      <c r="B1234" s="205">
        <v>10713</v>
      </c>
      <c r="C1234" s="198">
        <v>46</v>
      </c>
      <c r="D1234" s="198">
        <v>12</v>
      </c>
      <c r="E1234" s="198">
        <v>24</v>
      </c>
      <c r="F1234" s="206">
        <v>0</v>
      </c>
    </row>
    <row r="1235" spans="2:6">
      <c r="B1235" s="203">
        <v>10714</v>
      </c>
      <c r="C1235" s="196">
        <v>2</v>
      </c>
      <c r="D1235" s="196">
        <v>19</v>
      </c>
      <c r="E1235" s="196">
        <v>30</v>
      </c>
      <c r="F1235" s="204">
        <v>0.25</v>
      </c>
    </row>
    <row r="1236" spans="2:6">
      <c r="B1236" s="205">
        <v>10714</v>
      </c>
      <c r="C1236" s="198">
        <v>17</v>
      </c>
      <c r="D1236" s="198">
        <v>39</v>
      </c>
      <c r="E1236" s="198">
        <v>27</v>
      </c>
      <c r="F1236" s="206">
        <v>0.25</v>
      </c>
    </row>
    <row r="1237" spans="2:6">
      <c r="B1237" s="203">
        <v>10714</v>
      </c>
      <c r="C1237" s="196">
        <v>47</v>
      </c>
      <c r="D1237" s="196">
        <v>9.5</v>
      </c>
      <c r="E1237" s="196">
        <v>50</v>
      </c>
      <c r="F1237" s="204">
        <v>0.25</v>
      </c>
    </row>
    <row r="1238" spans="2:6">
      <c r="B1238" s="205">
        <v>10714</v>
      </c>
      <c r="C1238" s="198">
        <v>56</v>
      </c>
      <c r="D1238" s="198">
        <v>38</v>
      </c>
      <c r="E1238" s="198">
        <v>18</v>
      </c>
      <c r="F1238" s="206">
        <v>0.25</v>
      </c>
    </row>
    <row r="1239" spans="2:6">
      <c r="B1239" s="203">
        <v>10714</v>
      </c>
      <c r="C1239" s="196">
        <v>58</v>
      </c>
      <c r="D1239" s="196">
        <v>13.25</v>
      </c>
      <c r="E1239" s="196">
        <v>12</v>
      </c>
      <c r="F1239" s="204">
        <v>0.25</v>
      </c>
    </row>
    <row r="1240" spans="2:6">
      <c r="B1240" s="205">
        <v>10715</v>
      </c>
      <c r="C1240" s="198">
        <v>10</v>
      </c>
      <c r="D1240" s="198">
        <v>31</v>
      </c>
      <c r="E1240" s="198">
        <v>21</v>
      </c>
      <c r="F1240" s="206">
        <v>0</v>
      </c>
    </row>
    <row r="1241" spans="2:6">
      <c r="B1241" s="203">
        <v>10715</v>
      </c>
      <c r="C1241" s="196">
        <v>71</v>
      </c>
      <c r="D1241" s="196">
        <v>21.5</v>
      </c>
      <c r="E1241" s="196">
        <v>30</v>
      </c>
      <c r="F1241" s="204">
        <v>0</v>
      </c>
    </row>
    <row r="1242" spans="2:6">
      <c r="B1242" s="205">
        <v>10716</v>
      </c>
      <c r="C1242" s="198">
        <v>21</v>
      </c>
      <c r="D1242" s="198">
        <v>10</v>
      </c>
      <c r="E1242" s="198">
        <v>5</v>
      </c>
      <c r="F1242" s="206">
        <v>0</v>
      </c>
    </row>
    <row r="1243" spans="2:6">
      <c r="B1243" s="203">
        <v>10716</v>
      </c>
      <c r="C1243" s="196">
        <v>51</v>
      </c>
      <c r="D1243" s="196">
        <v>53</v>
      </c>
      <c r="E1243" s="196">
        <v>7</v>
      </c>
      <c r="F1243" s="204">
        <v>0</v>
      </c>
    </row>
    <row r="1244" spans="2:6">
      <c r="B1244" s="205">
        <v>10716</v>
      </c>
      <c r="C1244" s="198">
        <v>61</v>
      </c>
      <c r="D1244" s="198">
        <v>28.5</v>
      </c>
      <c r="E1244" s="198">
        <v>10</v>
      </c>
      <c r="F1244" s="206">
        <v>0</v>
      </c>
    </row>
    <row r="1245" spans="2:6">
      <c r="B1245" s="203">
        <v>10717</v>
      </c>
      <c r="C1245" s="196">
        <v>21</v>
      </c>
      <c r="D1245" s="196">
        <v>10</v>
      </c>
      <c r="E1245" s="196">
        <v>32</v>
      </c>
      <c r="F1245" s="204">
        <v>5.000000074505806E-2</v>
      </c>
    </row>
    <row r="1246" spans="2:6">
      <c r="B1246" s="205">
        <v>10717</v>
      </c>
      <c r="C1246" s="198">
        <v>54</v>
      </c>
      <c r="D1246" s="198">
        <v>7.45</v>
      </c>
      <c r="E1246" s="198">
        <v>15</v>
      </c>
      <c r="F1246" s="206">
        <v>0</v>
      </c>
    </row>
    <row r="1247" spans="2:6">
      <c r="B1247" s="203">
        <v>10717</v>
      </c>
      <c r="C1247" s="196">
        <v>69</v>
      </c>
      <c r="D1247" s="196">
        <v>36</v>
      </c>
      <c r="E1247" s="196">
        <v>25</v>
      </c>
      <c r="F1247" s="204">
        <v>5.000000074505806E-2</v>
      </c>
    </row>
    <row r="1248" spans="2:6">
      <c r="B1248" s="205">
        <v>10718</v>
      </c>
      <c r="C1248" s="198">
        <v>12</v>
      </c>
      <c r="D1248" s="198">
        <v>38</v>
      </c>
      <c r="E1248" s="198">
        <v>36</v>
      </c>
      <c r="F1248" s="206">
        <v>0</v>
      </c>
    </row>
    <row r="1249" spans="2:6">
      <c r="B1249" s="203">
        <v>10718</v>
      </c>
      <c r="C1249" s="196">
        <v>16</v>
      </c>
      <c r="D1249" s="196">
        <v>17.45</v>
      </c>
      <c r="E1249" s="196">
        <v>20</v>
      </c>
      <c r="F1249" s="204">
        <v>0</v>
      </c>
    </row>
    <row r="1250" spans="2:6">
      <c r="B1250" s="205">
        <v>10718</v>
      </c>
      <c r="C1250" s="198">
        <v>36</v>
      </c>
      <c r="D1250" s="198">
        <v>19</v>
      </c>
      <c r="E1250" s="198">
        <v>40</v>
      </c>
      <c r="F1250" s="206">
        <v>0</v>
      </c>
    </row>
    <row r="1251" spans="2:6">
      <c r="B1251" s="203">
        <v>10718</v>
      </c>
      <c r="C1251" s="196">
        <v>62</v>
      </c>
      <c r="D1251" s="196">
        <v>49.3</v>
      </c>
      <c r="E1251" s="196">
        <v>20</v>
      </c>
      <c r="F1251" s="204">
        <v>0</v>
      </c>
    </row>
    <row r="1252" spans="2:6">
      <c r="B1252" s="205">
        <v>10719</v>
      </c>
      <c r="C1252" s="198">
        <v>18</v>
      </c>
      <c r="D1252" s="198">
        <v>62.5</v>
      </c>
      <c r="E1252" s="198">
        <v>12</v>
      </c>
      <c r="F1252" s="206">
        <v>0.25</v>
      </c>
    </row>
    <row r="1253" spans="2:6">
      <c r="B1253" s="203">
        <v>10719</v>
      </c>
      <c r="C1253" s="196">
        <v>30</v>
      </c>
      <c r="D1253" s="196">
        <v>25.89</v>
      </c>
      <c r="E1253" s="196">
        <v>3</v>
      </c>
      <c r="F1253" s="204">
        <v>0.25</v>
      </c>
    </row>
    <row r="1254" spans="2:6">
      <c r="B1254" s="205">
        <v>10719</v>
      </c>
      <c r="C1254" s="198">
        <v>54</v>
      </c>
      <c r="D1254" s="198">
        <v>7.45</v>
      </c>
      <c r="E1254" s="198">
        <v>40</v>
      </c>
      <c r="F1254" s="206">
        <v>0.25</v>
      </c>
    </row>
    <row r="1255" spans="2:6">
      <c r="B1255" s="203">
        <v>10720</v>
      </c>
      <c r="C1255" s="196">
        <v>35</v>
      </c>
      <c r="D1255" s="196">
        <v>18</v>
      </c>
      <c r="E1255" s="196">
        <v>21</v>
      </c>
      <c r="F1255" s="204">
        <v>0</v>
      </c>
    </row>
    <row r="1256" spans="2:6">
      <c r="B1256" s="205">
        <v>10720</v>
      </c>
      <c r="C1256" s="198">
        <v>71</v>
      </c>
      <c r="D1256" s="198">
        <v>21.5</v>
      </c>
      <c r="E1256" s="198">
        <v>8</v>
      </c>
      <c r="F1256" s="206">
        <v>0</v>
      </c>
    </row>
    <row r="1257" spans="2:6">
      <c r="B1257" s="203">
        <v>10721</v>
      </c>
      <c r="C1257" s="196">
        <v>44</v>
      </c>
      <c r="D1257" s="196">
        <v>19.45</v>
      </c>
      <c r="E1257" s="196">
        <v>50</v>
      </c>
      <c r="F1257" s="204">
        <v>5.000000074505806E-2</v>
      </c>
    </row>
    <row r="1258" spans="2:6">
      <c r="B1258" s="205">
        <v>10722</v>
      </c>
      <c r="C1258" s="198">
        <v>2</v>
      </c>
      <c r="D1258" s="198">
        <v>19</v>
      </c>
      <c r="E1258" s="198">
        <v>3</v>
      </c>
      <c r="F1258" s="206">
        <v>0</v>
      </c>
    </row>
    <row r="1259" spans="2:6">
      <c r="B1259" s="203">
        <v>10722</v>
      </c>
      <c r="C1259" s="196">
        <v>31</v>
      </c>
      <c r="D1259" s="196">
        <v>12.5</v>
      </c>
      <c r="E1259" s="196">
        <v>50</v>
      </c>
      <c r="F1259" s="204">
        <v>0</v>
      </c>
    </row>
    <row r="1260" spans="2:6">
      <c r="B1260" s="205">
        <v>10722</v>
      </c>
      <c r="C1260" s="198">
        <v>68</v>
      </c>
      <c r="D1260" s="198">
        <v>12.5</v>
      </c>
      <c r="E1260" s="198">
        <v>45</v>
      </c>
      <c r="F1260" s="206">
        <v>0</v>
      </c>
    </row>
    <row r="1261" spans="2:6">
      <c r="B1261" s="203">
        <v>10722</v>
      </c>
      <c r="C1261" s="196">
        <v>75</v>
      </c>
      <c r="D1261" s="196">
        <v>7.75</v>
      </c>
      <c r="E1261" s="196">
        <v>42</v>
      </c>
      <c r="F1261" s="204">
        <v>0</v>
      </c>
    </row>
    <row r="1262" spans="2:6">
      <c r="B1262" s="205">
        <v>10723</v>
      </c>
      <c r="C1262" s="198">
        <v>26</v>
      </c>
      <c r="D1262" s="198">
        <v>31.23</v>
      </c>
      <c r="E1262" s="198">
        <v>15</v>
      </c>
      <c r="F1262" s="206">
        <v>0</v>
      </c>
    </row>
    <row r="1263" spans="2:6">
      <c r="B1263" s="203">
        <v>10724</v>
      </c>
      <c r="C1263" s="196">
        <v>10</v>
      </c>
      <c r="D1263" s="196">
        <v>31</v>
      </c>
      <c r="E1263" s="196">
        <v>16</v>
      </c>
      <c r="F1263" s="204">
        <v>0</v>
      </c>
    </row>
    <row r="1264" spans="2:6">
      <c r="B1264" s="205">
        <v>10724</v>
      </c>
      <c r="C1264" s="198">
        <v>61</v>
      </c>
      <c r="D1264" s="198">
        <v>28.5</v>
      </c>
      <c r="E1264" s="198">
        <v>5</v>
      </c>
      <c r="F1264" s="206">
        <v>0</v>
      </c>
    </row>
    <row r="1265" spans="2:6">
      <c r="B1265" s="203">
        <v>10725</v>
      </c>
      <c r="C1265" s="196">
        <v>41</v>
      </c>
      <c r="D1265" s="196">
        <v>9.65</v>
      </c>
      <c r="E1265" s="196">
        <v>12</v>
      </c>
      <c r="F1265" s="204">
        <v>0</v>
      </c>
    </row>
    <row r="1266" spans="2:6">
      <c r="B1266" s="205">
        <v>10725</v>
      </c>
      <c r="C1266" s="198">
        <v>52</v>
      </c>
      <c r="D1266" s="198">
        <v>7</v>
      </c>
      <c r="E1266" s="198">
        <v>4</v>
      </c>
      <c r="F1266" s="206">
        <v>0</v>
      </c>
    </row>
    <row r="1267" spans="2:6">
      <c r="B1267" s="203">
        <v>10725</v>
      </c>
      <c r="C1267" s="196">
        <v>55</v>
      </c>
      <c r="D1267" s="196">
        <v>24</v>
      </c>
      <c r="E1267" s="196">
        <v>6</v>
      </c>
      <c r="F1267" s="204">
        <v>0</v>
      </c>
    </row>
    <row r="1268" spans="2:6">
      <c r="B1268" s="205">
        <v>10726</v>
      </c>
      <c r="C1268" s="198">
        <v>4</v>
      </c>
      <c r="D1268" s="198">
        <v>22</v>
      </c>
      <c r="E1268" s="198">
        <v>25</v>
      </c>
      <c r="F1268" s="206">
        <v>0</v>
      </c>
    </row>
    <row r="1269" spans="2:6">
      <c r="B1269" s="203">
        <v>10726</v>
      </c>
      <c r="C1269" s="196">
        <v>11</v>
      </c>
      <c r="D1269" s="196">
        <v>21</v>
      </c>
      <c r="E1269" s="196">
        <v>5</v>
      </c>
      <c r="F1269" s="204">
        <v>0</v>
      </c>
    </row>
    <row r="1270" spans="2:6">
      <c r="B1270" s="205">
        <v>10727</v>
      </c>
      <c r="C1270" s="198">
        <v>17</v>
      </c>
      <c r="D1270" s="198">
        <v>39</v>
      </c>
      <c r="E1270" s="198">
        <v>20</v>
      </c>
      <c r="F1270" s="206">
        <v>5.000000074505806E-2</v>
      </c>
    </row>
    <row r="1271" spans="2:6">
      <c r="B1271" s="203">
        <v>10727</v>
      </c>
      <c r="C1271" s="196">
        <v>56</v>
      </c>
      <c r="D1271" s="196">
        <v>38</v>
      </c>
      <c r="E1271" s="196">
        <v>10</v>
      </c>
      <c r="F1271" s="204">
        <v>5.000000074505806E-2</v>
      </c>
    </row>
    <row r="1272" spans="2:6">
      <c r="B1272" s="205">
        <v>10727</v>
      </c>
      <c r="C1272" s="198">
        <v>59</v>
      </c>
      <c r="D1272" s="198">
        <v>55</v>
      </c>
      <c r="E1272" s="198">
        <v>10</v>
      </c>
      <c r="F1272" s="206">
        <v>5.000000074505806E-2</v>
      </c>
    </row>
    <row r="1273" spans="2:6">
      <c r="B1273" s="203">
        <v>10728</v>
      </c>
      <c r="C1273" s="196">
        <v>30</v>
      </c>
      <c r="D1273" s="196">
        <v>25.89</v>
      </c>
      <c r="E1273" s="196">
        <v>15</v>
      </c>
      <c r="F1273" s="204">
        <v>0</v>
      </c>
    </row>
    <row r="1274" spans="2:6">
      <c r="B1274" s="205">
        <v>10728</v>
      </c>
      <c r="C1274" s="198">
        <v>40</v>
      </c>
      <c r="D1274" s="198">
        <v>18.399999999999999</v>
      </c>
      <c r="E1274" s="198">
        <v>6</v>
      </c>
      <c r="F1274" s="206">
        <v>0</v>
      </c>
    </row>
    <row r="1275" spans="2:6">
      <c r="B1275" s="203">
        <v>10728</v>
      </c>
      <c r="C1275" s="196">
        <v>55</v>
      </c>
      <c r="D1275" s="196">
        <v>24</v>
      </c>
      <c r="E1275" s="196">
        <v>12</v>
      </c>
      <c r="F1275" s="204">
        <v>0</v>
      </c>
    </row>
    <row r="1276" spans="2:6">
      <c r="B1276" s="205">
        <v>10728</v>
      </c>
      <c r="C1276" s="198">
        <v>60</v>
      </c>
      <c r="D1276" s="198">
        <v>34</v>
      </c>
      <c r="E1276" s="198">
        <v>15</v>
      </c>
      <c r="F1276" s="206">
        <v>0</v>
      </c>
    </row>
    <row r="1277" spans="2:6">
      <c r="B1277" s="203">
        <v>10729</v>
      </c>
      <c r="C1277" s="196">
        <v>1</v>
      </c>
      <c r="D1277" s="196">
        <v>18</v>
      </c>
      <c r="E1277" s="196">
        <v>50</v>
      </c>
      <c r="F1277" s="204">
        <v>0</v>
      </c>
    </row>
    <row r="1278" spans="2:6">
      <c r="B1278" s="205">
        <v>10729</v>
      </c>
      <c r="C1278" s="198">
        <v>21</v>
      </c>
      <c r="D1278" s="198">
        <v>10</v>
      </c>
      <c r="E1278" s="198">
        <v>30</v>
      </c>
      <c r="F1278" s="206">
        <v>0</v>
      </c>
    </row>
    <row r="1279" spans="2:6">
      <c r="B1279" s="203">
        <v>10729</v>
      </c>
      <c r="C1279" s="196">
        <v>50</v>
      </c>
      <c r="D1279" s="196">
        <v>16.25</v>
      </c>
      <c r="E1279" s="196">
        <v>40</v>
      </c>
      <c r="F1279" s="204">
        <v>0</v>
      </c>
    </row>
    <row r="1280" spans="2:6">
      <c r="B1280" s="205">
        <v>10730</v>
      </c>
      <c r="C1280" s="198">
        <v>16</v>
      </c>
      <c r="D1280" s="198">
        <v>17.45</v>
      </c>
      <c r="E1280" s="198">
        <v>15</v>
      </c>
      <c r="F1280" s="206">
        <v>5.000000074505806E-2</v>
      </c>
    </row>
    <row r="1281" spans="2:6">
      <c r="B1281" s="203">
        <v>10730</v>
      </c>
      <c r="C1281" s="196">
        <v>31</v>
      </c>
      <c r="D1281" s="196">
        <v>12.5</v>
      </c>
      <c r="E1281" s="196">
        <v>3</v>
      </c>
      <c r="F1281" s="204">
        <v>5.000000074505806E-2</v>
      </c>
    </row>
    <row r="1282" spans="2:6">
      <c r="B1282" s="205">
        <v>10730</v>
      </c>
      <c r="C1282" s="198">
        <v>65</v>
      </c>
      <c r="D1282" s="198">
        <v>21.05</v>
      </c>
      <c r="E1282" s="198">
        <v>10</v>
      </c>
      <c r="F1282" s="206">
        <v>5.000000074505806E-2</v>
      </c>
    </row>
    <row r="1283" spans="2:6">
      <c r="B1283" s="203">
        <v>10731</v>
      </c>
      <c r="C1283" s="196">
        <v>21</v>
      </c>
      <c r="D1283" s="196">
        <v>10</v>
      </c>
      <c r="E1283" s="196">
        <v>40</v>
      </c>
      <c r="F1283" s="204">
        <v>5.000000074505806E-2</v>
      </c>
    </row>
    <row r="1284" spans="2:6">
      <c r="B1284" s="205">
        <v>10731</v>
      </c>
      <c r="C1284" s="198">
        <v>51</v>
      </c>
      <c r="D1284" s="198">
        <v>53</v>
      </c>
      <c r="E1284" s="198">
        <v>30</v>
      </c>
      <c r="F1284" s="206">
        <v>5.000000074505806E-2</v>
      </c>
    </row>
    <row r="1285" spans="2:6">
      <c r="B1285" s="203">
        <v>10732</v>
      </c>
      <c r="C1285" s="196">
        <v>76</v>
      </c>
      <c r="D1285" s="196">
        <v>18</v>
      </c>
      <c r="E1285" s="196">
        <v>20</v>
      </c>
      <c r="F1285" s="204">
        <v>0</v>
      </c>
    </row>
    <row r="1286" spans="2:6">
      <c r="B1286" s="205">
        <v>10733</v>
      </c>
      <c r="C1286" s="198">
        <v>14</v>
      </c>
      <c r="D1286" s="198">
        <v>23.25</v>
      </c>
      <c r="E1286" s="198">
        <v>16</v>
      </c>
      <c r="F1286" s="206">
        <v>0</v>
      </c>
    </row>
    <row r="1287" spans="2:6">
      <c r="B1287" s="203">
        <v>10733</v>
      </c>
      <c r="C1287" s="196">
        <v>28</v>
      </c>
      <c r="D1287" s="196">
        <v>45.6</v>
      </c>
      <c r="E1287" s="196">
        <v>20</v>
      </c>
      <c r="F1287" s="204">
        <v>0</v>
      </c>
    </row>
    <row r="1288" spans="2:6">
      <c r="B1288" s="205">
        <v>10733</v>
      </c>
      <c r="C1288" s="198">
        <v>52</v>
      </c>
      <c r="D1288" s="198">
        <v>7</v>
      </c>
      <c r="E1288" s="198">
        <v>25</v>
      </c>
      <c r="F1288" s="206">
        <v>0</v>
      </c>
    </row>
    <row r="1289" spans="2:6">
      <c r="B1289" s="203">
        <v>10734</v>
      </c>
      <c r="C1289" s="196">
        <v>6</v>
      </c>
      <c r="D1289" s="196">
        <v>25</v>
      </c>
      <c r="E1289" s="196">
        <v>30</v>
      </c>
      <c r="F1289" s="204">
        <v>0</v>
      </c>
    </row>
    <row r="1290" spans="2:6">
      <c r="B1290" s="205">
        <v>10734</v>
      </c>
      <c r="C1290" s="198">
        <v>30</v>
      </c>
      <c r="D1290" s="198">
        <v>25.89</v>
      </c>
      <c r="E1290" s="198">
        <v>15</v>
      </c>
      <c r="F1290" s="206">
        <v>0</v>
      </c>
    </row>
    <row r="1291" spans="2:6">
      <c r="B1291" s="203">
        <v>10734</v>
      </c>
      <c r="C1291" s="196">
        <v>76</v>
      </c>
      <c r="D1291" s="196">
        <v>18</v>
      </c>
      <c r="E1291" s="196">
        <v>20</v>
      </c>
      <c r="F1291" s="204">
        <v>0</v>
      </c>
    </row>
    <row r="1292" spans="2:6">
      <c r="B1292" s="205">
        <v>10735</v>
      </c>
      <c r="C1292" s="198">
        <v>61</v>
      </c>
      <c r="D1292" s="198">
        <v>28.5</v>
      </c>
      <c r="E1292" s="198">
        <v>20</v>
      </c>
      <c r="F1292" s="206">
        <v>0.10000000149011612</v>
      </c>
    </row>
    <row r="1293" spans="2:6">
      <c r="B1293" s="203">
        <v>10735</v>
      </c>
      <c r="C1293" s="196">
        <v>77</v>
      </c>
      <c r="D1293" s="196">
        <v>13</v>
      </c>
      <c r="E1293" s="196">
        <v>2</v>
      </c>
      <c r="F1293" s="204">
        <v>0.10000000149011612</v>
      </c>
    </row>
    <row r="1294" spans="2:6">
      <c r="B1294" s="205">
        <v>10736</v>
      </c>
      <c r="C1294" s="198">
        <v>65</v>
      </c>
      <c r="D1294" s="198">
        <v>21.05</v>
      </c>
      <c r="E1294" s="198">
        <v>40</v>
      </c>
      <c r="F1294" s="206">
        <v>0</v>
      </c>
    </row>
    <row r="1295" spans="2:6">
      <c r="B1295" s="203">
        <v>10736</v>
      </c>
      <c r="C1295" s="196">
        <v>75</v>
      </c>
      <c r="D1295" s="196">
        <v>7.75</v>
      </c>
      <c r="E1295" s="196">
        <v>20</v>
      </c>
      <c r="F1295" s="204">
        <v>0</v>
      </c>
    </row>
    <row r="1296" spans="2:6">
      <c r="B1296" s="205">
        <v>10737</v>
      </c>
      <c r="C1296" s="198">
        <v>13</v>
      </c>
      <c r="D1296" s="198">
        <v>6</v>
      </c>
      <c r="E1296" s="198">
        <v>4</v>
      </c>
      <c r="F1296" s="206">
        <v>0</v>
      </c>
    </row>
    <row r="1297" spans="2:6">
      <c r="B1297" s="203">
        <v>10737</v>
      </c>
      <c r="C1297" s="196">
        <v>41</v>
      </c>
      <c r="D1297" s="196">
        <v>9.65</v>
      </c>
      <c r="E1297" s="196">
        <v>12</v>
      </c>
      <c r="F1297" s="204">
        <v>0</v>
      </c>
    </row>
    <row r="1298" spans="2:6">
      <c r="B1298" s="205">
        <v>10738</v>
      </c>
      <c r="C1298" s="198">
        <v>16</v>
      </c>
      <c r="D1298" s="198">
        <v>17.45</v>
      </c>
      <c r="E1298" s="198">
        <v>3</v>
      </c>
      <c r="F1298" s="206">
        <v>0</v>
      </c>
    </row>
    <row r="1299" spans="2:6">
      <c r="B1299" s="203">
        <v>10739</v>
      </c>
      <c r="C1299" s="196">
        <v>36</v>
      </c>
      <c r="D1299" s="196">
        <v>19</v>
      </c>
      <c r="E1299" s="196">
        <v>6</v>
      </c>
      <c r="F1299" s="204">
        <v>0</v>
      </c>
    </row>
    <row r="1300" spans="2:6">
      <c r="B1300" s="205">
        <v>10739</v>
      </c>
      <c r="C1300" s="198">
        <v>52</v>
      </c>
      <c r="D1300" s="198">
        <v>7</v>
      </c>
      <c r="E1300" s="198">
        <v>18</v>
      </c>
      <c r="F1300" s="206">
        <v>0</v>
      </c>
    </row>
    <row r="1301" spans="2:6">
      <c r="B1301" s="203">
        <v>10740</v>
      </c>
      <c r="C1301" s="196">
        <v>28</v>
      </c>
      <c r="D1301" s="196">
        <v>45.6</v>
      </c>
      <c r="E1301" s="196">
        <v>5</v>
      </c>
      <c r="F1301" s="204">
        <v>0.20000000298023224</v>
      </c>
    </row>
    <row r="1302" spans="2:6">
      <c r="B1302" s="205">
        <v>10740</v>
      </c>
      <c r="C1302" s="198">
        <v>35</v>
      </c>
      <c r="D1302" s="198">
        <v>18</v>
      </c>
      <c r="E1302" s="198">
        <v>35</v>
      </c>
      <c r="F1302" s="206">
        <v>0.20000000298023224</v>
      </c>
    </row>
    <row r="1303" spans="2:6">
      <c r="B1303" s="203">
        <v>10740</v>
      </c>
      <c r="C1303" s="196">
        <v>45</v>
      </c>
      <c r="D1303" s="196">
        <v>9.5</v>
      </c>
      <c r="E1303" s="196">
        <v>40</v>
      </c>
      <c r="F1303" s="204">
        <v>0.20000000298023224</v>
      </c>
    </row>
    <row r="1304" spans="2:6">
      <c r="B1304" s="205">
        <v>10740</v>
      </c>
      <c r="C1304" s="198">
        <v>56</v>
      </c>
      <c r="D1304" s="198">
        <v>38</v>
      </c>
      <c r="E1304" s="198">
        <v>14</v>
      </c>
      <c r="F1304" s="206">
        <v>0.20000000298023224</v>
      </c>
    </row>
    <row r="1305" spans="2:6">
      <c r="B1305" s="203">
        <v>10741</v>
      </c>
      <c r="C1305" s="196">
        <v>2</v>
      </c>
      <c r="D1305" s="196">
        <v>19</v>
      </c>
      <c r="E1305" s="196">
        <v>15</v>
      </c>
      <c r="F1305" s="204">
        <v>0.20000000298023224</v>
      </c>
    </row>
    <row r="1306" spans="2:6">
      <c r="B1306" s="205">
        <v>10742</v>
      </c>
      <c r="C1306" s="198">
        <v>3</v>
      </c>
      <c r="D1306" s="198">
        <v>10</v>
      </c>
      <c r="E1306" s="198">
        <v>20</v>
      </c>
      <c r="F1306" s="206">
        <v>0</v>
      </c>
    </row>
    <row r="1307" spans="2:6">
      <c r="B1307" s="203">
        <v>10742</v>
      </c>
      <c r="C1307" s="196">
        <v>60</v>
      </c>
      <c r="D1307" s="196">
        <v>34</v>
      </c>
      <c r="E1307" s="196">
        <v>50</v>
      </c>
      <c r="F1307" s="204">
        <v>0</v>
      </c>
    </row>
    <row r="1308" spans="2:6">
      <c r="B1308" s="205">
        <v>10742</v>
      </c>
      <c r="C1308" s="198">
        <v>72</v>
      </c>
      <c r="D1308" s="198">
        <v>34.799999999999997</v>
      </c>
      <c r="E1308" s="198">
        <v>35</v>
      </c>
      <c r="F1308" s="206">
        <v>0</v>
      </c>
    </row>
    <row r="1309" spans="2:6">
      <c r="B1309" s="203">
        <v>10743</v>
      </c>
      <c r="C1309" s="196">
        <v>46</v>
      </c>
      <c r="D1309" s="196">
        <v>12</v>
      </c>
      <c r="E1309" s="196">
        <v>28</v>
      </c>
      <c r="F1309" s="204">
        <v>5.000000074505806E-2</v>
      </c>
    </row>
    <row r="1310" spans="2:6">
      <c r="B1310" s="205">
        <v>10744</v>
      </c>
      <c r="C1310" s="198">
        <v>40</v>
      </c>
      <c r="D1310" s="198">
        <v>18.399999999999999</v>
      </c>
      <c r="E1310" s="198">
        <v>50</v>
      </c>
      <c r="F1310" s="206">
        <v>0.20000000298023224</v>
      </c>
    </row>
    <row r="1311" spans="2:6">
      <c r="B1311" s="203">
        <v>10745</v>
      </c>
      <c r="C1311" s="196">
        <v>18</v>
      </c>
      <c r="D1311" s="196">
        <v>62.5</v>
      </c>
      <c r="E1311" s="196">
        <v>24</v>
      </c>
      <c r="F1311" s="204">
        <v>0</v>
      </c>
    </row>
    <row r="1312" spans="2:6">
      <c r="B1312" s="205">
        <v>10745</v>
      </c>
      <c r="C1312" s="198">
        <v>44</v>
      </c>
      <c r="D1312" s="198">
        <v>19.45</v>
      </c>
      <c r="E1312" s="198">
        <v>16</v>
      </c>
      <c r="F1312" s="206">
        <v>0</v>
      </c>
    </row>
    <row r="1313" spans="2:6">
      <c r="B1313" s="203">
        <v>10745</v>
      </c>
      <c r="C1313" s="196">
        <v>59</v>
      </c>
      <c r="D1313" s="196">
        <v>55</v>
      </c>
      <c r="E1313" s="196">
        <v>45</v>
      </c>
      <c r="F1313" s="204">
        <v>0</v>
      </c>
    </row>
    <row r="1314" spans="2:6">
      <c r="B1314" s="205">
        <v>10745</v>
      </c>
      <c r="C1314" s="198">
        <v>72</v>
      </c>
      <c r="D1314" s="198">
        <v>34.799999999999997</v>
      </c>
      <c r="E1314" s="198">
        <v>7</v>
      </c>
      <c r="F1314" s="206">
        <v>0</v>
      </c>
    </row>
    <row r="1315" spans="2:6">
      <c r="B1315" s="203">
        <v>10746</v>
      </c>
      <c r="C1315" s="196">
        <v>13</v>
      </c>
      <c r="D1315" s="196">
        <v>6</v>
      </c>
      <c r="E1315" s="196">
        <v>6</v>
      </c>
      <c r="F1315" s="204">
        <v>0</v>
      </c>
    </row>
    <row r="1316" spans="2:6">
      <c r="B1316" s="205">
        <v>10746</v>
      </c>
      <c r="C1316" s="198">
        <v>42</v>
      </c>
      <c r="D1316" s="198">
        <v>14</v>
      </c>
      <c r="E1316" s="198">
        <v>28</v>
      </c>
      <c r="F1316" s="206">
        <v>0</v>
      </c>
    </row>
    <row r="1317" spans="2:6">
      <c r="B1317" s="203">
        <v>10746</v>
      </c>
      <c r="C1317" s="196">
        <v>62</v>
      </c>
      <c r="D1317" s="196">
        <v>49.3</v>
      </c>
      <c r="E1317" s="196">
        <v>9</v>
      </c>
      <c r="F1317" s="204">
        <v>0</v>
      </c>
    </row>
    <row r="1318" spans="2:6">
      <c r="B1318" s="205">
        <v>10746</v>
      </c>
      <c r="C1318" s="198">
        <v>69</v>
      </c>
      <c r="D1318" s="198">
        <v>36</v>
      </c>
      <c r="E1318" s="198">
        <v>40</v>
      </c>
      <c r="F1318" s="206">
        <v>0</v>
      </c>
    </row>
    <row r="1319" spans="2:6">
      <c r="B1319" s="203">
        <v>10747</v>
      </c>
      <c r="C1319" s="196">
        <v>31</v>
      </c>
      <c r="D1319" s="196">
        <v>12.5</v>
      </c>
      <c r="E1319" s="196">
        <v>8</v>
      </c>
      <c r="F1319" s="204">
        <v>0</v>
      </c>
    </row>
    <row r="1320" spans="2:6">
      <c r="B1320" s="205">
        <v>10747</v>
      </c>
      <c r="C1320" s="198">
        <v>41</v>
      </c>
      <c r="D1320" s="198">
        <v>9.65</v>
      </c>
      <c r="E1320" s="198">
        <v>35</v>
      </c>
      <c r="F1320" s="206">
        <v>0</v>
      </c>
    </row>
    <row r="1321" spans="2:6">
      <c r="B1321" s="203">
        <v>10747</v>
      </c>
      <c r="C1321" s="196">
        <v>63</v>
      </c>
      <c r="D1321" s="196">
        <v>43.9</v>
      </c>
      <c r="E1321" s="196">
        <v>9</v>
      </c>
      <c r="F1321" s="204">
        <v>0</v>
      </c>
    </row>
    <row r="1322" spans="2:6">
      <c r="B1322" s="205">
        <v>10747</v>
      </c>
      <c r="C1322" s="198">
        <v>69</v>
      </c>
      <c r="D1322" s="198">
        <v>36</v>
      </c>
      <c r="E1322" s="198">
        <v>30</v>
      </c>
      <c r="F1322" s="206">
        <v>0</v>
      </c>
    </row>
    <row r="1323" spans="2:6">
      <c r="B1323" s="203">
        <v>10748</v>
      </c>
      <c r="C1323" s="196">
        <v>23</v>
      </c>
      <c r="D1323" s="196">
        <v>9</v>
      </c>
      <c r="E1323" s="196">
        <v>44</v>
      </c>
      <c r="F1323" s="204">
        <v>0</v>
      </c>
    </row>
    <row r="1324" spans="2:6">
      <c r="B1324" s="205">
        <v>10748</v>
      </c>
      <c r="C1324" s="198">
        <v>40</v>
      </c>
      <c r="D1324" s="198">
        <v>18.399999999999999</v>
      </c>
      <c r="E1324" s="198">
        <v>40</v>
      </c>
      <c r="F1324" s="206">
        <v>0</v>
      </c>
    </row>
    <row r="1325" spans="2:6">
      <c r="B1325" s="203">
        <v>10748</v>
      </c>
      <c r="C1325" s="196">
        <v>56</v>
      </c>
      <c r="D1325" s="196">
        <v>38</v>
      </c>
      <c r="E1325" s="196">
        <v>28</v>
      </c>
      <c r="F1325" s="204">
        <v>0</v>
      </c>
    </row>
    <row r="1326" spans="2:6">
      <c r="B1326" s="205">
        <v>10749</v>
      </c>
      <c r="C1326" s="198">
        <v>56</v>
      </c>
      <c r="D1326" s="198">
        <v>38</v>
      </c>
      <c r="E1326" s="198">
        <v>15</v>
      </c>
      <c r="F1326" s="206">
        <v>0</v>
      </c>
    </row>
    <row r="1327" spans="2:6">
      <c r="B1327" s="203">
        <v>10749</v>
      </c>
      <c r="C1327" s="196">
        <v>59</v>
      </c>
      <c r="D1327" s="196">
        <v>55</v>
      </c>
      <c r="E1327" s="196">
        <v>6</v>
      </c>
      <c r="F1327" s="204">
        <v>0</v>
      </c>
    </row>
    <row r="1328" spans="2:6">
      <c r="B1328" s="205">
        <v>10749</v>
      </c>
      <c r="C1328" s="198">
        <v>76</v>
      </c>
      <c r="D1328" s="198">
        <v>18</v>
      </c>
      <c r="E1328" s="198">
        <v>10</v>
      </c>
      <c r="F1328" s="206">
        <v>0</v>
      </c>
    </row>
    <row r="1329" spans="2:6">
      <c r="B1329" s="203">
        <v>10750</v>
      </c>
      <c r="C1329" s="196">
        <v>14</v>
      </c>
      <c r="D1329" s="196">
        <v>23.25</v>
      </c>
      <c r="E1329" s="196">
        <v>5</v>
      </c>
      <c r="F1329" s="204">
        <v>0.15000000596046448</v>
      </c>
    </row>
    <row r="1330" spans="2:6">
      <c r="B1330" s="205">
        <v>10750</v>
      </c>
      <c r="C1330" s="198">
        <v>45</v>
      </c>
      <c r="D1330" s="198">
        <v>9.5</v>
      </c>
      <c r="E1330" s="198">
        <v>40</v>
      </c>
      <c r="F1330" s="206">
        <v>0.15000000596046448</v>
      </c>
    </row>
    <row r="1331" spans="2:6">
      <c r="B1331" s="203">
        <v>10750</v>
      </c>
      <c r="C1331" s="196">
        <v>59</v>
      </c>
      <c r="D1331" s="196">
        <v>55</v>
      </c>
      <c r="E1331" s="196">
        <v>25</v>
      </c>
      <c r="F1331" s="204">
        <v>0.15000000596046448</v>
      </c>
    </row>
    <row r="1332" spans="2:6">
      <c r="B1332" s="205">
        <v>10751</v>
      </c>
      <c r="C1332" s="198">
        <v>26</v>
      </c>
      <c r="D1332" s="198">
        <v>31.23</v>
      </c>
      <c r="E1332" s="198">
        <v>12</v>
      </c>
      <c r="F1332" s="206">
        <v>0.10000000149011612</v>
      </c>
    </row>
    <row r="1333" spans="2:6">
      <c r="B1333" s="203">
        <v>10751</v>
      </c>
      <c r="C1333" s="196">
        <v>30</v>
      </c>
      <c r="D1333" s="196">
        <v>25.89</v>
      </c>
      <c r="E1333" s="196">
        <v>30</v>
      </c>
      <c r="F1333" s="204">
        <v>0</v>
      </c>
    </row>
    <row r="1334" spans="2:6">
      <c r="B1334" s="205">
        <v>10751</v>
      </c>
      <c r="C1334" s="198">
        <v>50</v>
      </c>
      <c r="D1334" s="198">
        <v>16.25</v>
      </c>
      <c r="E1334" s="198">
        <v>20</v>
      </c>
      <c r="F1334" s="206">
        <v>0.10000000149011612</v>
      </c>
    </row>
    <row r="1335" spans="2:6">
      <c r="B1335" s="203">
        <v>10751</v>
      </c>
      <c r="C1335" s="196">
        <v>73</v>
      </c>
      <c r="D1335" s="196">
        <v>15</v>
      </c>
      <c r="E1335" s="196">
        <v>15</v>
      </c>
      <c r="F1335" s="204">
        <v>0</v>
      </c>
    </row>
    <row r="1336" spans="2:6">
      <c r="B1336" s="205">
        <v>10752</v>
      </c>
      <c r="C1336" s="198">
        <v>1</v>
      </c>
      <c r="D1336" s="198">
        <v>18</v>
      </c>
      <c r="E1336" s="198">
        <v>8</v>
      </c>
      <c r="F1336" s="206">
        <v>0</v>
      </c>
    </row>
    <row r="1337" spans="2:6">
      <c r="B1337" s="203">
        <v>10752</v>
      </c>
      <c r="C1337" s="196">
        <v>69</v>
      </c>
      <c r="D1337" s="196">
        <v>36</v>
      </c>
      <c r="E1337" s="196">
        <v>3</v>
      </c>
      <c r="F1337" s="204">
        <v>0</v>
      </c>
    </row>
    <row r="1338" spans="2:6">
      <c r="B1338" s="205">
        <v>10753</v>
      </c>
      <c r="C1338" s="198">
        <v>45</v>
      </c>
      <c r="D1338" s="198">
        <v>9.5</v>
      </c>
      <c r="E1338" s="198">
        <v>4</v>
      </c>
      <c r="F1338" s="206">
        <v>0</v>
      </c>
    </row>
    <row r="1339" spans="2:6">
      <c r="B1339" s="203">
        <v>10753</v>
      </c>
      <c r="C1339" s="196">
        <v>74</v>
      </c>
      <c r="D1339" s="196">
        <v>10</v>
      </c>
      <c r="E1339" s="196">
        <v>5</v>
      </c>
      <c r="F1339" s="204">
        <v>0</v>
      </c>
    </row>
    <row r="1340" spans="2:6">
      <c r="B1340" s="205">
        <v>10754</v>
      </c>
      <c r="C1340" s="198">
        <v>40</v>
      </c>
      <c r="D1340" s="198">
        <v>18.399999999999999</v>
      </c>
      <c r="E1340" s="198">
        <v>3</v>
      </c>
      <c r="F1340" s="206">
        <v>0</v>
      </c>
    </row>
    <row r="1341" spans="2:6">
      <c r="B1341" s="203">
        <v>10755</v>
      </c>
      <c r="C1341" s="196">
        <v>47</v>
      </c>
      <c r="D1341" s="196">
        <v>9.5</v>
      </c>
      <c r="E1341" s="196">
        <v>30</v>
      </c>
      <c r="F1341" s="204">
        <v>0.25</v>
      </c>
    </row>
    <row r="1342" spans="2:6">
      <c r="B1342" s="205">
        <v>10755</v>
      </c>
      <c r="C1342" s="198">
        <v>56</v>
      </c>
      <c r="D1342" s="198">
        <v>38</v>
      </c>
      <c r="E1342" s="198">
        <v>30</v>
      </c>
      <c r="F1342" s="206">
        <v>0.25</v>
      </c>
    </row>
    <row r="1343" spans="2:6">
      <c r="B1343" s="203">
        <v>10755</v>
      </c>
      <c r="C1343" s="196">
        <v>57</v>
      </c>
      <c r="D1343" s="196">
        <v>19.5</v>
      </c>
      <c r="E1343" s="196">
        <v>14</v>
      </c>
      <c r="F1343" s="204">
        <v>0.25</v>
      </c>
    </row>
    <row r="1344" spans="2:6">
      <c r="B1344" s="205">
        <v>10755</v>
      </c>
      <c r="C1344" s="198">
        <v>69</v>
      </c>
      <c r="D1344" s="198">
        <v>36</v>
      </c>
      <c r="E1344" s="198">
        <v>25</v>
      </c>
      <c r="F1344" s="206">
        <v>0.25</v>
      </c>
    </row>
    <row r="1345" spans="2:6">
      <c r="B1345" s="203">
        <v>10756</v>
      </c>
      <c r="C1345" s="196">
        <v>18</v>
      </c>
      <c r="D1345" s="196">
        <v>62.5</v>
      </c>
      <c r="E1345" s="196">
        <v>21</v>
      </c>
      <c r="F1345" s="204">
        <v>0.20000000298023224</v>
      </c>
    </row>
    <row r="1346" spans="2:6">
      <c r="B1346" s="205">
        <v>10756</v>
      </c>
      <c r="C1346" s="198">
        <v>36</v>
      </c>
      <c r="D1346" s="198">
        <v>19</v>
      </c>
      <c r="E1346" s="198">
        <v>20</v>
      </c>
      <c r="F1346" s="206">
        <v>0.20000000298023224</v>
      </c>
    </row>
    <row r="1347" spans="2:6">
      <c r="B1347" s="203">
        <v>10756</v>
      </c>
      <c r="C1347" s="196">
        <v>68</v>
      </c>
      <c r="D1347" s="196">
        <v>12.5</v>
      </c>
      <c r="E1347" s="196">
        <v>6</v>
      </c>
      <c r="F1347" s="204">
        <v>0.20000000298023224</v>
      </c>
    </row>
    <row r="1348" spans="2:6">
      <c r="B1348" s="205">
        <v>10756</v>
      </c>
      <c r="C1348" s="198">
        <v>69</v>
      </c>
      <c r="D1348" s="198">
        <v>36</v>
      </c>
      <c r="E1348" s="198">
        <v>20</v>
      </c>
      <c r="F1348" s="206">
        <v>0.20000000298023224</v>
      </c>
    </row>
    <row r="1349" spans="2:6">
      <c r="B1349" s="203">
        <v>10757</v>
      </c>
      <c r="C1349" s="196">
        <v>34</v>
      </c>
      <c r="D1349" s="196">
        <v>14</v>
      </c>
      <c r="E1349" s="196">
        <v>30</v>
      </c>
      <c r="F1349" s="204">
        <v>0</v>
      </c>
    </row>
    <row r="1350" spans="2:6">
      <c r="B1350" s="205">
        <v>10757</v>
      </c>
      <c r="C1350" s="198">
        <v>59</v>
      </c>
      <c r="D1350" s="198">
        <v>55</v>
      </c>
      <c r="E1350" s="198">
        <v>7</v>
      </c>
      <c r="F1350" s="206">
        <v>0</v>
      </c>
    </row>
    <row r="1351" spans="2:6">
      <c r="B1351" s="203">
        <v>10757</v>
      </c>
      <c r="C1351" s="196">
        <v>62</v>
      </c>
      <c r="D1351" s="196">
        <v>49.3</v>
      </c>
      <c r="E1351" s="196">
        <v>30</v>
      </c>
      <c r="F1351" s="204">
        <v>0</v>
      </c>
    </row>
    <row r="1352" spans="2:6">
      <c r="B1352" s="205">
        <v>10757</v>
      </c>
      <c r="C1352" s="198">
        <v>64</v>
      </c>
      <c r="D1352" s="198">
        <v>33.25</v>
      </c>
      <c r="E1352" s="198">
        <v>24</v>
      </c>
      <c r="F1352" s="206">
        <v>0</v>
      </c>
    </row>
    <row r="1353" spans="2:6">
      <c r="B1353" s="203">
        <v>10758</v>
      </c>
      <c r="C1353" s="196">
        <v>26</v>
      </c>
      <c r="D1353" s="196">
        <v>31.23</v>
      </c>
      <c r="E1353" s="196">
        <v>20</v>
      </c>
      <c r="F1353" s="204">
        <v>0</v>
      </c>
    </row>
    <row r="1354" spans="2:6">
      <c r="B1354" s="205">
        <v>10758</v>
      </c>
      <c r="C1354" s="198">
        <v>52</v>
      </c>
      <c r="D1354" s="198">
        <v>7</v>
      </c>
      <c r="E1354" s="198">
        <v>60</v>
      </c>
      <c r="F1354" s="206">
        <v>0</v>
      </c>
    </row>
    <row r="1355" spans="2:6">
      <c r="B1355" s="203">
        <v>10758</v>
      </c>
      <c r="C1355" s="196">
        <v>70</v>
      </c>
      <c r="D1355" s="196">
        <v>15</v>
      </c>
      <c r="E1355" s="196">
        <v>40</v>
      </c>
      <c r="F1355" s="204">
        <v>0</v>
      </c>
    </row>
    <row r="1356" spans="2:6">
      <c r="B1356" s="205">
        <v>10759</v>
      </c>
      <c r="C1356" s="198">
        <v>32</v>
      </c>
      <c r="D1356" s="198">
        <v>32</v>
      </c>
      <c r="E1356" s="198">
        <v>10</v>
      </c>
      <c r="F1356" s="206">
        <v>0</v>
      </c>
    </row>
    <row r="1357" spans="2:6">
      <c r="B1357" s="203">
        <v>10760</v>
      </c>
      <c r="C1357" s="196">
        <v>25</v>
      </c>
      <c r="D1357" s="196">
        <v>14</v>
      </c>
      <c r="E1357" s="196">
        <v>12</v>
      </c>
      <c r="F1357" s="204">
        <v>0.25</v>
      </c>
    </row>
    <row r="1358" spans="2:6">
      <c r="B1358" s="205">
        <v>10760</v>
      </c>
      <c r="C1358" s="198">
        <v>27</v>
      </c>
      <c r="D1358" s="198">
        <v>43.9</v>
      </c>
      <c r="E1358" s="198">
        <v>40</v>
      </c>
      <c r="F1358" s="206">
        <v>0</v>
      </c>
    </row>
    <row r="1359" spans="2:6">
      <c r="B1359" s="203">
        <v>10760</v>
      </c>
      <c r="C1359" s="196">
        <v>43</v>
      </c>
      <c r="D1359" s="196">
        <v>46</v>
      </c>
      <c r="E1359" s="196">
        <v>30</v>
      </c>
      <c r="F1359" s="204">
        <v>0.25</v>
      </c>
    </row>
    <row r="1360" spans="2:6">
      <c r="B1360" s="205">
        <v>10761</v>
      </c>
      <c r="C1360" s="198">
        <v>25</v>
      </c>
      <c r="D1360" s="198">
        <v>14</v>
      </c>
      <c r="E1360" s="198">
        <v>35</v>
      </c>
      <c r="F1360" s="206">
        <v>0.25</v>
      </c>
    </row>
    <row r="1361" spans="2:6">
      <c r="B1361" s="203">
        <v>10761</v>
      </c>
      <c r="C1361" s="196">
        <v>75</v>
      </c>
      <c r="D1361" s="196">
        <v>7.75</v>
      </c>
      <c r="E1361" s="196">
        <v>18</v>
      </c>
      <c r="F1361" s="204">
        <v>0</v>
      </c>
    </row>
    <row r="1362" spans="2:6">
      <c r="B1362" s="205">
        <v>10762</v>
      </c>
      <c r="C1362" s="198">
        <v>39</v>
      </c>
      <c r="D1362" s="198">
        <v>18</v>
      </c>
      <c r="E1362" s="198">
        <v>16</v>
      </c>
      <c r="F1362" s="206">
        <v>0</v>
      </c>
    </row>
    <row r="1363" spans="2:6">
      <c r="B1363" s="203">
        <v>10762</v>
      </c>
      <c r="C1363" s="196">
        <v>47</v>
      </c>
      <c r="D1363" s="196">
        <v>9.5</v>
      </c>
      <c r="E1363" s="196">
        <v>30</v>
      </c>
      <c r="F1363" s="204">
        <v>0</v>
      </c>
    </row>
    <row r="1364" spans="2:6">
      <c r="B1364" s="205">
        <v>10762</v>
      </c>
      <c r="C1364" s="198">
        <v>51</v>
      </c>
      <c r="D1364" s="198">
        <v>53</v>
      </c>
      <c r="E1364" s="198">
        <v>28</v>
      </c>
      <c r="F1364" s="206">
        <v>0</v>
      </c>
    </row>
    <row r="1365" spans="2:6">
      <c r="B1365" s="203">
        <v>10762</v>
      </c>
      <c r="C1365" s="196">
        <v>56</v>
      </c>
      <c r="D1365" s="196">
        <v>38</v>
      </c>
      <c r="E1365" s="196">
        <v>60</v>
      </c>
      <c r="F1365" s="204">
        <v>0</v>
      </c>
    </row>
    <row r="1366" spans="2:6">
      <c r="B1366" s="205">
        <v>10763</v>
      </c>
      <c r="C1366" s="198">
        <v>21</v>
      </c>
      <c r="D1366" s="198">
        <v>10</v>
      </c>
      <c r="E1366" s="198">
        <v>40</v>
      </c>
      <c r="F1366" s="206">
        <v>0</v>
      </c>
    </row>
    <row r="1367" spans="2:6">
      <c r="B1367" s="203">
        <v>10763</v>
      </c>
      <c r="C1367" s="196">
        <v>22</v>
      </c>
      <c r="D1367" s="196">
        <v>21</v>
      </c>
      <c r="E1367" s="196">
        <v>6</v>
      </c>
      <c r="F1367" s="204">
        <v>0</v>
      </c>
    </row>
    <row r="1368" spans="2:6">
      <c r="B1368" s="205">
        <v>10763</v>
      </c>
      <c r="C1368" s="198">
        <v>24</v>
      </c>
      <c r="D1368" s="198">
        <v>4.5</v>
      </c>
      <c r="E1368" s="198">
        <v>20</v>
      </c>
      <c r="F1368" s="206">
        <v>0</v>
      </c>
    </row>
    <row r="1369" spans="2:6">
      <c r="B1369" s="203">
        <v>10764</v>
      </c>
      <c r="C1369" s="196">
        <v>3</v>
      </c>
      <c r="D1369" s="196">
        <v>10</v>
      </c>
      <c r="E1369" s="196">
        <v>20</v>
      </c>
      <c r="F1369" s="204">
        <v>0.10000000149011612</v>
      </c>
    </row>
    <row r="1370" spans="2:6">
      <c r="B1370" s="205">
        <v>10764</v>
      </c>
      <c r="C1370" s="198">
        <v>39</v>
      </c>
      <c r="D1370" s="198">
        <v>18</v>
      </c>
      <c r="E1370" s="198">
        <v>130</v>
      </c>
      <c r="F1370" s="206">
        <v>0.10000000149011612</v>
      </c>
    </row>
    <row r="1371" spans="2:6">
      <c r="B1371" s="203">
        <v>10765</v>
      </c>
      <c r="C1371" s="196">
        <v>65</v>
      </c>
      <c r="D1371" s="196">
        <v>21.05</v>
      </c>
      <c r="E1371" s="196">
        <v>80</v>
      </c>
      <c r="F1371" s="204">
        <v>0.10000000149011612</v>
      </c>
    </row>
    <row r="1372" spans="2:6">
      <c r="B1372" s="205">
        <v>10766</v>
      </c>
      <c r="C1372" s="198">
        <v>2</v>
      </c>
      <c r="D1372" s="198">
        <v>19</v>
      </c>
      <c r="E1372" s="198">
        <v>40</v>
      </c>
      <c r="F1372" s="206">
        <v>0</v>
      </c>
    </row>
    <row r="1373" spans="2:6">
      <c r="B1373" s="203">
        <v>10766</v>
      </c>
      <c r="C1373" s="196">
        <v>7</v>
      </c>
      <c r="D1373" s="196">
        <v>30</v>
      </c>
      <c r="E1373" s="196">
        <v>35</v>
      </c>
      <c r="F1373" s="204">
        <v>0</v>
      </c>
    </row>
    <row r="1374" spans="2:6">
      <c r="B1374" s="205">
        <v>10766</v>
      </c>
      <c r="C1374" s="198">
        <v>68</v>
      </c>
      <c r="D1374" s="198">
        <v>12.5</v>
      </c>
      <c r="E1374" s="198">
        <v>40</v>
      </c>
      <c r="F1374" s="206">
        <v>0</v>
      </c>
    </row>
    <row r="1375" spans="2:6">
      <c r="B1375" s="203">
        <v>10767</v>
      </c>
      <c r="C1375" s="196">
        <v>42</v>
      </c>
      <c r="D1375" s="196">
        <v>14</v>
      </c>
      <c r="E1375" s="196">
        <v>2</v>
      </c>
      <c r="F1375" s="204">
        <v>0</v>
      </c>
    </row>
    <row r="1376" spans="2:6">
      <c r="B1376" s="205">
        <v>10768</v>
      </c>
      <c r="C1376" s="198">
        <v>22</v>
      </c>
      <c r="D1376" s="198">
        <v>21</v>
      </c>
      <c r="E1376" s="198">
        <v>4</v>
      </c>
      <c r="F1376" s="206">
        <v>0</v>
      </c>
    </row>
    <row r="1377" spans="2:6">
      <c r="B1377" s="203">
        <v>10768</v>
      </c>
      <c r="C1377" s="196">
        <v>31</v>
      </c>
      <c r="D1377" s="196">
        <v>12.5</v>
      </c>
      <c r="E1377" s="196">
        <v>50</v>
      </c>
      <c r="F1377" s="204">
        <v>0</v>
      </c>
    </row>
    <row r="1378" spans="2:6">
      <c r="B1378" s="205">
        <v>10768</v>
      </c>
      <c r="C1378" s="198">
        <v>60</v>
      </c>
      <c r="D1378" s="198">
        <v>34</v>
      </c>
      <c r="E1378" s="198">
        <v>15</v>
      </c>
      <c r="F1378" s="206">
        <v>0</v>
      </c>
    </row>
    <row r="1379" spans="2:6">
      <c r="B1379" s="203">
        <v>10768</v>
      </c>
      <c r="C1379" s="196">
        <v>71</v>
      </c>
      <c r="D1379" s="196">
        <v>21.5</v>
      </c>
      <c r="E1379" s="196">
        <v>12</v>
      </c>
      <c r="F1379" s="204">
        <v>0</v>
      </c>
    </row>
    <row r="1380" spans="2:6">
      <c r="B1380" s="205">
        <v>10769</v>
      </c>
      <c r="C1380" s="198">
        <v>41</v>
      </c>
      <c r="D1380" s="198">
        <v>9.65</v>
      </c>
      <c r="E1380" s="198">
        <v>30</v>
      </c>
      <c r="F1380" s="206">
        <v>5.000000074505806E-2</v>
      </c>
    </row>
    <row r="1381" spans="2:6">
      <c r="B1381" s="203">
        <v>10769</v>
      </c>
      <c r="C1381" s="196">
        <v>52</v>
      </c>
      <c r="D1381" s="196">
        <v>7</v>
      </c>
      <c r="E1381" s="196">
        <v>15</v>
      </c>
      <c r="F1381" s="204">
        <v>5.000000074505806E-2</v>
      </c>
    </row>
    <row r="1382" spans="2:6">
      <c r="B1382" s="205">
        <v>10769</v>
      </c>
      <c r="C1382" s="198">
        <v>61</v>
      </c>
      <c r="D1382" s="198">
        <v>28.5</v>
      </c>
      <c r="E1382" s="198">
        <v>20</v>
      </c>
      <c r="F1382" s="206">
        <v>0</v>
      </c>
    </row>
    <row r="1383" spans="2:6">
      <c r="B1383" s="203">
        <v>10769</v>
      </c>
      <c r="C1383" s="196">
        <v>62</v>
      </c>
      <c r="D1383" s="196">
        <v>49.3</v>
      </c>
      <c r="E1383" s="196">
        <v>15</v>
      </c>
      <c r="F1383" s="204">
        <v>0</v>
      </c>
    </row>
    <row r="1384" spans="2:6">
      <c r="B1384" s="205">
        <v>10770</v>
      </c>
      <c r="C1384" s="198">
        <v>11</v>
      </c>
      <c r="D1384" s="198">
        <v>21</v>
      </c>
      <c r="E1384" s="198">
        <v>15</v>
      </c>
      <c r="F1384" s="206">
        <v>0.25</v>
      </c>
    </row>
    <row r="1385" spans="2:6">
      <c r="B1385" s="203">
        <v>10771</v>
      </c>
      <c r="C1385" s="196">
        <v>71</v>
      </c>
      <c r="D1385" s="196">
        <v>21.5</v>
      </c>
      <c r="E1385" s="196">
        <v>16</v>
      </c>
      <c r="F1385" s="204">
        <v>0</v>
      </c>
    </row>
    <row r="1386" spans="2:6">
      <c r="B1386" s="205">
        <v>10772</v>
      </c>
      <c r="C1386" s="198">
        <v>29</v>
      </c>
      <c r="D1386" s="198">
        <v>123.79</v>
      </c>
      <c r="E1386" s="198">
        <v>18</v>
      </c>
      <c r="F1386" s="206">
        <v>0</v>
      </c>
    </row>
    <row r="1387" spans="2:6">
      <c r="B1387" s="203">
        <v>10772</v>
      </c>
      <c r="C1387" s="196">
        <v>59</v>
      </c>
      <c r="D1387" s="196">
        <v>55</v>
      </c>
      <c r="E1387" s="196">
        <v>25</v>
      </c>
      <c r="F1387" s="204">
        <v>0</v>
      </c>
    </row>
    <row r="1388" spans="2:6">
      <c r="B1388" s="205">
        <v>10773</v>
      </c>
      <c r="C1388" s="198">
        <v>17</v>
      </c>
      <c r="D1388" s="198">
        <v>39</v>
      </c>
      <c r="E1388" s="198">
        <v>33</v>
      </c>
      <c r="F1388" s="206">
        <v>0</v>
      </c>
    </row>
    <row r="1389" spans="2:6">
      <c r="B1389" s="203">
        <v>10773</v>
      </c>
      <c r="C1389" s="196">
        <v>31</v>
      </c>
      <c r="D1389" s="196">
        <v>12.5</v>
      </c>
      <c r="E1389" s="196">
        <v>70</v>
      </c>
      <c r="F1389" s="204">
        <v>0.20000000298023224</v>
      </c>
    </row>
    <row r="1390" spans="2:6">
      <c r="B1390" s="205">
        <v>10773</v>
      </c>
      <c r="C1390" s="198">
        <v>75</v>
      </c>
      <c r="D1390" s="198">
        <v>7.75</v>
      </c>
      <c r="E1390" s="198">
        <v>7</v>
      </c>
      <c r="F1390" s="206">
        <v>0.20000000298023224</v>
      </c>
    </row>
    <row r="1391" spans="2:6">
      <c r="B1391" s="203">
        <v>10774</v>
      </c>
      <c r="C1391" s="196">
        <v>31</v>
      </c>
      <c r="D1391" s="196">
        <v>12.5</v>
      </c>
      <c r="E1391" s="196">
        <v>2</v>
      </c>
      <c r="F1391" s="204">
        <v>0.25</v>
      </c>
    </row>
    <row r="1392" spans="2:6">
      <c r="B1392" s="205">
        <v>10774</v>
      </c>
      <c r="C1392" s="198">
        <v>66</v>
      </c>
      <c r="D1392" s="198">
        <v>17</v>
      </c>
      <c r="E1392" s="198">
        <v>50</v>
      </c>
      <c r="F1392" s="206">
        <v>0</v>
      </c>
    </row>
    <row r="1393" spans="2:6">
      <c r="B1393" s="203">
        <v>10775</v>
      </c>
      <c r="C1393" s="196">
        <v>10</v>
      </c>
      <c r="D1393" s="196">
        <v>31</v>
      </c>
      <c r="E1393" s="196">
        <v>6</v>
      </c>
      <c r="F1393" s="204">
        <v>0</v>
      </c>
    </row>
    <row r="1394" spans="2:6">
      <c r="B1394" s="205">
        <v>10775</v>
      </c>
      <c r="C1394" s="198">
        <v>67</v>
      </c>
      <c r="D1394" s="198">
        <v>14</v>
      </c>
      <c r="E1394" s="198">
        <v>3</v>
      </c>
      <c r="F1394" s="206">
        <v>0</v>
      </c>
    </row>
    <row r="1395" spans="2:6">
      <c r="B1395" s="203">
        <v>10776</v>
      </c>
      <c r="C1395" s="196">
        <v>31</v>
      </c>
      <c r="D1395" s="196">
        <v>12.5</v>
      </c>
      <c r="E1395" s="196">
        <v>16</v>
      </c>
      <c r="F1395" s="204">
        <v>5.000000074505806E-2</v>
      </c>
    </row>
    <row r="1396" spans="2:6">
      <c r="B1396" s="205">
        <v>10776</v>
      </c>
      <c r="C1396" s="198">
        <v>42</v>
      </c>
      <c r="D1396" s="198">
        <v>14</v>
      </c>
      <c r="E1396" s="198">
        <v>12</v>
      </c>
      <c r="F1396" s="206">
        <v>5.000000074505806E-2</v>
      </c>
    </row>
    <row r="1397" spans="2:6">
      <c r="B1397" s="203">
        <v>10776</v>
      </c>
      <c r="C1397" s="196">
        <v>45</v>
      </c>
      <c r="D1397" s="196">
        <v>9.5</v>
      </c>
      <c r="E1397" s="196">
        <v>27</v>
      </c>
      <c r="F1397" s="204">
        <v>5.000000074505806E-2</v>
      </c>
    </row>
    <row r="1398" spans="2:6">
      <c r="B1398" s="205">
        <v>10776</v>
      </c>
      <c r="C1398" s="198">
        <v>51</v>
      </c>
      <c r="D1398" s="198">
        <v>53</v>
      </c>
      <c r="E1398" s="198">
        <v>120</v>
      </c>
      <c r="F1398" s="206">
        <v>5.000000074505806E-2</v>
      </c>
    </row>
    <row r="1399" spans="2:6">
      <c r="B1399" s="203">
        <v>10777</v>
      </c>
      <c r="C1399" s="196">
        <v>42</v>
      </c>
      <c r="D1399" s="196">
        <v>14</v>
      </c>
      <c r="E1399" s="196">
        <v>20</v>
      </c>
      <c r="F1399" s="204">
        <v>0.20000000298023224</v>
      </c>
    </row>
    <row r="1400" spans="2:6">
      <c r="B1400" s="205">
        <v>10778</v>
      </c>
      <c r="C1400" s="198">
        <v>41</v>
      </c>
      <c r="D1400" s="198">
        <v>9.65</v>
      </c>
      <c r="E1400" s="198">
        <v>10</v>
      </c>
      <c r="F1400" s="206">
        <v>0</v>
      </c>
    </row>
    <row r="1401" spans="2:6">
      <c r="B1401" s="203">
        <v>10779</v>
      </c>
      <c r="C1401" s="196">
        <v>16</v>
      </c>
      <c r="D1401" s="196">
        <v>17.45</v>
      </c>
      <c r="E1401" s="196">
        <v>20</v>
      </c>
      <c r="F1401" s="204">
        <v>0</v>
      </c>
    </row>
    <row r="1402" spans="2:6">
      <c r="B1402" s="205">
        <v>10779</v>
      </c>
      <c r="C1402" s="198">
        <v>62</v>
      </c>
      <c r="D1402" s="198">
        <v>49.3</v>
      </c>
      <c r="E1402" s="198">
        <v>20</v>
      </c>
      <c r="F1402" s="206">
        <v>0</v>
      </c>
    </row>
    <row r="1403" spans="2:6">
      <c r="B1403" s="203">
        <v>10780</v>
      </c>
      <c r="C1403" s="196">
        <v>70</v>
      </c>
      <c r="D1403" s="196">
        <v>15</v>
      </c>
      <c r="E1403" s="196">
        <v>35</v>
      </c>
      <c r="F1403" s="204">
        <v>0</v>
      </c>
    </row>
    <row r="1404" spans="2:6">
      <c r="B1404" s="205">
        <v>10780</v>
      </c>
      <c r="C1404" s="198">
        <v>77</v>
      </c>
      <c r="D1404" s="198">
        <v>13</v>
      </c>
      <c r="E1404" s="198">
        <v>15</v>
      </c>
      <c r="F1404" s="206">
        <v>0</v>
      </c>
    </row>
    <row r="1405" spans="2:6">
      <c r="B1405" s="203">
        <v>10781</v>
      </c>
      <c r="C1405" s="196">
        <v>54</v>
      </c>
      <c r="D1405" s="196">
        <v>7.45</v>
      </c>
      <c r="E1405" s="196">
        <v>3</v>
      </c>
      <c r="F1405" s="204">
        <v>0.20000000298023224</v>
      </c>
    </row>
    <row r="1406" spans="2:6">
      <c r="B1406" s="205">
        <v>10781</v>
      </c>
      <c r="C1406" s="198">
        <v>56</v>
      </c>
      <c r="D1406" s="198">
        <v>38</v>
      </c>
      <c r="E1406" s="198">
        <v>20</v>
      </c>
      <c r="F1406" s="206">
        <v>0.20000000298023224</v>
      </c>
    </row>
    <row r="1407" spans="2:6">
      <c r="B1407" s="203">
        <v>10781</v>
      </c>
      <c r="C1407" s="196">
        <v>74</v>
      </c>
      <c r="D1407" s="196">
        <v>10</v>
      </c>
      <c r="E1407" s="196">
        <v>35</v>
      </c>
      <c r="F1407" s="204">
        <v>0</v>
      </c>
    </row>
    <row r="1408" spans="2:6">
      <c r="B1408" s="205">
        <v>10782</v>
      </c>
      <c r="C1408" s="198">
        <v>31</v>
      </c>
      <c r="D1408" s="198">
        <v>12.5</v>
      </c>
      <c r="E1408" s="198">
        <v>1</v>
      </c>
      <c r="F1408" s="206">
        <v>0</v>
      </c>
    </row>
    <row r="1409" spans="2:6">
      <c r="B1409" s="203">
        <v>10783</v>
      </c>
      <c r="C1409" s="196">
        <v>31</v>
      </c>
      <c r="D1409" s="196">
        <v>12.5</v>
      </c>
      <c r="E1409" s="196">
        <v>10</v>
      </c>
      <c r="F1409" s="204">
        <v>0</v>
      </c>
    </row>
    <row r="1410" spans="2:6">
      <c r="B1410" s="205">
        <v>10783</v>
      </c>
      <c r="C1410" s="198">
        <v>38</v>
      </c>
      <c r="D1410" s="198">
        <v>263.5</v>
      </c>
      <c r="E1410" s="198">
        <v>5</v>
      </c>
      <c r="F1410" s="206">
        <v>0</v>
      </c>
    </row>
    <row r="1411" spans="2:6">
      <c r="B1411" s="203">
        <v>10784</v>
      </c>
      <c r="C1411" s="196">
        <v>36</v>
      </c>
      <c r="D1411" s="196">
        <v>19</v>
      </c>
      <c r="E1411" s="196">
        <v>30</v>
      </c>
      <c r="F1411" s="204">
        <v>0</v>
      </c>
    </row>
    <row r="1412" spans="2:6">
      <c r="B1412" s="205">
        <v>10784</v>
      </c>
      <c r="C1412" s="198">
        <v>39</v>
      </c>
      <c r="D1412" s="198">
        <v>18</v>
      </c>
      <c r="E1412" s="198">
        <v>2</v>
      </c>
      <c r="F1412" s="206">
        <v>0.15000000596046448</v>
      </c>
    </row>
    <row r="1413" spans="2:6">
      <c r="B1413" s="203">
        <v>10784</v>
      </c>
      <c r="C1413" s="196">
        <v>72</v>
      </c>
      <c r="D1413" s="196">
        <v>34.799999999999997</v>
      </c>
      <c r="E1413" s="196">
        <v>30</v>
      </c>
      <c r="F1413" s="204">
        <v>0.15000000596046448</v>
      </c>
    </row>
    <row r="1414" spans="2:6">
      <c r="B1414" s="205">
        <v>10785</v>
      </c>
      <c r="C1414" s="198">
        <v>10</v>
      </c>
      <c r="D1414" s="198">
        <v>31</v>
      </c>
      <c r="E1414" s="198">
        <v>10</v>
      </c>
      <c r="F1414" s="206">
        <v>0</v>
      </c>
    </row>
    <row r="1415" spans="2:6">
      <c r="B1415" s="203">
        <v>10785</v>
      </c>
      <c r="C1415" s="196">
        <v>75</v>
      </c>
      <c r="D1415" s="196">
        <v>7.75</v>
      </c>
      <c r="E1415" s="196">
        <v>10</v>
      </c>
      <c r="F1415" s="204">
        <v>0</v>
      </c>
    </row>
    <row r="1416" spans="2:6">
      <c r="B1416" s="205">
        <v>10786</v>
      </c>
      <c r="C1416" s="198">
        <v>8</v>
      </c>
      <c r="D1416" s="198">
        <v>40</v>
      </c>
      <c r="E1416" s="198">
        <v>30</v>
      </c>
      <c r="F1416" s="206">
        <v>0.20000000298023224</v>
      </c>
    </row>
    <row r="1417" spans="2:6">
      <c r="B1417" s="203">
        <v>10786</v>
      </c>
      <c r="C1417" s="196">
        <v>30</v>
      </c>
      <c r="D1417" s="196">
        <v>25.89</v>
      </c>
      <c r="E1417" s="196">
        <v>15</v>
      </c>
      <c r="F1417" s="204">
        <v>0.20000000298023224</v>
      </c>
    </row>
    <row r="1418" spans="2:6">
      <c r="B1418" s="205">
        <v>10786</v>
      </c>
      <c r="C1418" s="198">
        <v>75</v>
      </c>
      <c r="D1418" s="198">
        <v>7.75</v>
      </c>
      <c r="E1418" s="198">
        <v>42</v>
      </c>
      <c r="F1418" s="206">
        <v>0.20000000298023224</v>
      </c>
    </row>
    <row r="1419" spans="2:6">
      <c r="B1419" s="203">
        <v>10787</v>
      </c>
      <c r="C1419" s="196">
        <v>2</v>
      </c>
      <c r="D1419" s="196">
        <v>19</v>
      </c>
      <c r="E1419" s="196">
        <v>15</v>
      </c>
      <c r="F1419" s="204">
        <v>5.000000074505806E-2</v>
      </c>
    </row>
    <row r="1420" spans="2:6">
      <c r="B1420" s="205">
        <v>10787</v>
      </c>
      <c r="C1420" s="198">
        <v>29</v>
      </c>
      <c r="D1420" s="198">
        <v>123.79</v>
      </c>
      <c r="E1420" s="198">
        <v>20</v>
      </c>
      <c r="F1420" s="206">
        <v>5.000000074505806E-2</v>
      </c>
    </row>
    <row r="1421" spans="2:6">
      <c r="B1421" s="203">
        <v>10788</v>
      </c>
      <c r="C1421" s="196">
        <v>19</v>
      </c>
      <c r="D1421" s="196">
        <v>9.1999999999999993</v>
      </c>
      <c r="E1421" s="196">
        <v>50</v>
      </c>
      <c r="F1421" s="204">
        <v>5.000000074505806E-2</v>
      </c>
    </row>
    <row r="1422" spans="2:6">
      <c r="B1422" s="205">
        <v>10788</v>
      </c>
      <c r="C1422" s="198">
        <v>75</v>
      </c>
      <c r="D1422" s="198">
        <v>7.75</v>
      </c>
      <c r="E1422" s="198">
        <v>40</v>
      </c>
      <c r="F1422" s="206">
        <v>5.000000074505806E-2</v>
      </c>
    </row>
    <row r="1423" spans="2:6">
      <c r="B1423" s="203">
        <v>10789</v>
      </c>
      <c r="C1423" s="196">
        <v>18</v>
      </c>
      <c r="D1423" s="196">
        <v>62.5</v>
      </c>
      <c r="E1423" s="196">
        <v>30</v>
      </c>
      <c r="F1423" s="204">
        <v>0</v>
      </c>
    </row>
    <row r="1424" spans="2:6">
      <c r="B1424" s="205">
        <v>10789</v>
      </c>
      <c r="C1424" s="198">
        <v>35</v>
      </c>
      <c r="D1424" s="198">
        <v>18</v>
      </c>
      <c r="E1424" s="198">
        <v>15</v>
      </c>
      <c r="F1424" s="206">
        <v>0</v>
      </c>
    </row>
    <row r="1425" spans="2:6">
      <c r="B1425" s="203">
        <v>10789</v>
      </c>
      <c r="C1425" s="196">
        <v>63</v>
      </c>
      <c r="D1425" s="196">
        <v>43.9</v>
      </c>
      <c r="E1425" s="196">
        <v>30</v>
      </c>
      <c r="F1425" s="204">
        <v>0</v>
      </c>
    </row>
    <row r="1426" spans="2:6">
      <c r="B1426" s="205">
        <v>10789</v>
      </c>
      <c r="C1426" s="198">
        <v>68</v>
      </c>
      <c r="D1426" s="198">
        <v>12.5</v>
      </c>
      <c r="E1426" s="198">
        <v>18</v>
      </c>
      <c r="F1426" s="206">
        <v>0</v>
      </c>
    </row>
    <row r="1427" spans="2:6">
      <c r="B1427" s="203">
        <v>10790</v>
      </c>
      <c r="C1427" s="196">
        <v>7</v>
      </c>
      <c r="D1427" s="196">
        <v>30</v>
      </c>
      <c r="E1427" s="196">
        <v>3</v>
      </c>
      <c r="F1427" s="204">
        <v>0.15000000596046448</v>
      </c>
    </row>
    <row r="1428" spans="2:6">
      <c r="B1428" s="205">
        <v>10790</v>
      </c>
      <c r="C1428" s="198">
        <v>56</v>
      </c>
      <c r="D1428" s="198">
        <v>38</v>
      </c>
      <c r="E1428" s="198">
        <v>20</v>
      </c>
      <c r="F1428" s="206">
        <v>0.15000000596046448</v>
      </c>
    </row>
    <row r="1429" spans="2:6">
      <c r="B1429" s="203">
        <v>10791</v>
      </c>
      <c r="C1429" s="196">
        <v>29</v>
      </c>
      <c r="D1429" s="196">
        <v>123.79</v>
      </c>
      <c r="E1429" s="196">
        <v>14</v>
      </c>
      <c r="F1429" s="204">
        <v>5.000000074505806E-2</v>
      </c>
    </row>
    <row r="1430" spans="2:6">
      <c r="B1430" s="205">
        <v>10791</v>
      </c>
      <c r="C1430" s="198">
        <v>41</v>
      </c>
      <c r="D1430" s="198">
        <v>9.65</v>
      </c>
      <c r="E1430" s="198">
        <v>20</v>
      </c>
      <c r="F1430" s="206">
        <v>5.000000074505806E-2</v>
      </c>
    </row>
    <row r="1431" spans="2:6">
      <c r="B1431" s="203">
        <v>10792</v>
      </c>
      <c r="C1431" s="196">
        <v>2</v>
      </c>
      <c r="D1431" s="196">
        <v>19</v>
      </c>
      <c r="E1431" s="196">
        <v>10</v>
      </c>
      <c r="F1431" s="204">
        <v>0</v>
      </c>
    </row>
    <row r="1432" spans="2:6">
      <c r="B1432" s="205">
        <v>10792</v>
      </c>
      <c r="C1432" s="198">
        <v>54</v>
      </c>
      <c r="D1432" s="198">
        <v>7.45</v>
      </c>
      <c r="E1432" s="198">
        <v>3</v>
      </c>
      <c r="F1432" s="206">
        <v>0</v>
      </c>
    </row>
    <row r="1433" spans="2:6">
      <c r="B1433" s="203">
        <v>10792</v>
      </c>
      <c r="C1433" s="196">
        <v>68</v>
      </c>
      <c r="D1433" s="196">
        <v>12.5</v>
      </c>
      <c r="E1433" s="196">
        <v>15</v>
      </c>
      <c r="F1433" s="204">
        <v>0</v>
      </c>
    </row>
    <row r="1434" spans="2:6">
      <c r="B1434" s="205">
        <v>10793</v>
      </c>
      <c r="C1434" s="198">
        <v>41</v>
      </c>
      <c r="D1434" s="198">
        <v>9.65</v>
      </c>
      <c r="E1434" s="198">
        <v>14</v>
      </c>
      <c r="F1434" s="206">
        <v>0</v>
      </c>
    </row>
    <row r="1435" spans="2:6">
      <c r="B1435" s="203">
        <v>10793</v>
      </c>
      <c r="C1435" s="196">
        <v>52</v>
      </c>
      <c r="D1435" s="196">
        <v>7</v>
      </c>
      <c r="E1435" s="196">
        <v>8</v>
      </c>
      <c r="F1435" s="204">
        <v>0</v>
      </c>
    </row>
    <row r="1436" spans="2:6">
      <c r="B1436" s="205">
        <v>10794</v>
      </c>
      <c r="C1436" s="198">
        <v>14</v>
      </c>
      <c r="D1436" s="198">
        <v>23.25</v>
      </c>
      <c r="E1436" s="198">
        <v>15</v>
      </c>
      <c r="F1436" s="206">
        <v>0.20000000298023224</v>
      </c>
    </row>
    <row r="1437" spans="2:6">
      <c r="B1437" s="203">
        <v>10794</v>
      </c>
      <c r="C1437" s="196">
        <v>54</v>
      </c>
      <c r="D1437" s="196">
        <v>7.45</v>
      </c>
      <c r="E1437" s="196">
        <v>6</v>
      </c>
      <c r="F1437" s="204">
        <v>0.20000000298023224</v>
      </c>
    </row>
    <row r="1438" spans="2:6">
      <c r="B1438" s="205">
        <v>10795</v>
      </c>
      <c r="C1438" s="198">
        <v>16</v>
      </c>
      <c r="D1438" s="198">
        <v>17.45</v>
      </c>
      <c r="E1438" s="198">
        <v>65</v>
      </c>
      <c r="F1438" s="206">
        <v>0</v>
      </c>
    </row>
    <row r="1439" spans="2:6">
      <c r="B1439" s="203">
        <v>10795</v>
      </c>
      <c r="C1439" s="196">
        <v>17</v>
      </c>
      <c r="D1439" s="196">
        <v>39</v>
      </c>
      <c r="E1439" s="196">
        <v>35</v>
      </c>
      <c r="F1439" s="204">
        <v>0.25</v>
      </c>
    </row>
    <row r="1440" spans="2:6">
      <c r="B1440" s="205">
        <v>10796</v>
      </c>
      <c r="C1440" s="198">
        <v>26</v>
      </c>
      <c r="D1440" s="198">
        <v>31.23</v>
      </c>
      <c r="E1440" s="198">
        <v>21</v>
      </c>
      <c r="F1440" s="206">
        <v>0.20000000298023224</v>
      </c>
    </row>
    <row r="1441" spans="2:6">
      <c r="B1441" s="203">
        <v>10796</v>
      </c>
      <c r="C1441" s="196">
        <v>44</v>
      </c>
      <c r="D1441" s="196">
        <v>19.45</v>
      </c>
      <c r="E1441" s="196">
        <v>10</v>
      </c>
      <c r="F1441" s="204">
        <v>0</v>
      </c>
    </row>
    <row r="1442" spans="2:6">
      <c r="B1442" s="205">
        <v>10796</v>
      </c>
      <c r="C1442" s="198">
        <v>64</v>
      </c>
      <c r="D1442" s="198">
        <v>33.25</v>
      </c>
      <c r="E1442" s="198">
        <v>35</v>
      </c>
      <c r="F1442" s="206">
        <v>0.20000000298023224</v>
      </c>
    </row>
    <row r="1443" spans="2:6">
      <c r="B1443" s="203">
        <v>10796</v>
      </c>
      <c r="C1443" s="196">
        <v>69</v>
      </c>
      <c r="D1443" s="196">
        <v>36</v>
      </c>
      <c r="E1443" s="196">
        <v>24</v>
      </c>
      <c r="F1443" s="204">
        <v>0.20000000298023224</v>
      </c>
    </row>
    <row r="1444" spans="2:6">
      <c r="B1444" s="205">
        <v>10797</v>
      </c>
      <c r="C1444" s="198">
        <v>11</v>
      </c>
      <c r="D1444" s="198">
        <v>21</v>
      </c>
      <c r="E1444" s="198">
        <v>20</v>
      </c>
      <c r="F1444" s="206">
        <v>0</v>
      </c>
    </row>
    <row r="1445" spans="2:6">
      <c r="B1445" s="203">
        <v>10798</v>
      </c>
      <c r="C1445" s="196">
        <v>62</v>
      </c>
      <c r="D1445" s="196">
        <v>49.3</v>
      </c>
      <c r="E1445" s="196">
        <v>2</v>
      </c>
      <c r="F1445" s="204">
        <v>0</v>
      </c>
    </row>
    <row r="1446" spans="2:6">
      <c r="B1446" s="205">
        <v>10798</v>
      </c>
      <c r="C1446" s="198">
        <v>72</v>
      </c>
      <c r="D1446" s="198">
        <v>34.799999999999997</v>
      </c>
      <c r="E1446" s="198">
        <v>10</v>
      </c>
      <c r="F1446" s="206">
        <v>0</v>
      </c>
    </row>
    <row r="1447" spans="2:6">
      <c r="B1447" s="203">
        <v>10799</v>
      </c>
      <c r="C1447" s="196">
        <v>13</v>
      </c>
      <c r="D1447" s="196">
        <v>6</v>
      </c>
      <c r="E1447" s="196">
        <v>20</v>
      </c>
      <c r="F1447" s="204">
        <v>0.15000000596046448</v>
      </c>
    </row>
    <row r="1448" spans="2:6">
      <c r="B1448" s="205">
        <v>10799</v>
      </c>
      <c r="C1448" s="198">
        <v>24</v>
      </c>
      <c r="D1448" s="198">
        <v>4.5</v>
      </c>
      <c r="E1448" s="198">
        <v>20</v>
      </c>
      <c r="F1448" s="206">
        <v>0.15000000596046448</v>
      </c>
    </row>
    <row r="1449" spans="2:6">
      <c r="B1449" s="203">
        <v>10799</v>
      </c>
      <c r="C1449" s="196">
        <v>59</v>
      </c>
      <c r="D1449" s="196">
        <v>55</v>
      </c>
      <c r="E1449" s="196">
        <v>25</v>
      </c>
      <c r="F1449" s="204">
        <v>0</v>
      </c>
    </row>
    <row r="1450" spans="2:6">
      <c r="B1450" s="205">
        <v>10800</v>
      </c>
      <c r="C1450" s="198">
        <v>11</v>
      </c>
      <c r="D1450" s="198">
        <v>21</v>
      </c>
      <c r="E1450" s="198">
        <v>50</v>
      </c>
      <c r="F1450" s="206">
        <v>0.10000000149011612</v>
      </c>
    </row>
    <row r="1451" spans="2:6">
      <c r="B1451" s="203">
        <v>10800</v>
      </c>
      <c r="C1451" s="196">
        <v>51</v>
      </c>
      <c r="D1451" s="196">
        <v>53</v>
      </c>
      <c r="E1451" s="196">
        <v>10</v>
      </c>
      <c r="F1451" s="204">
        <v>0.10000000149011612</v>
      </c>
    </row>
    <row r="1452" spans="2:6">
      <c r="B1452" s="205">
        <v>10800</v>
      </c>
      <c r="C1452" s="198">
        <v>54</v>
      </c>
      <c r="D1452" s="198">
        <v>7.45</v>
      </c>
      <c r="E1452" s="198">
        <v>7</v>
      </c>
      <c r="F1452" s="206">
        <v>0.10000000149011612</v>
      </c>
    </row>
    <row r="1453" spans="2:6">
      <c r="B1453" s="203">
        <v>10801</v>
      </c>
      <c r="C1453" s="196">
        <v>17</v>
      </c>
      <c r="D1453" s="196">
        <v>39</v>
      </c>
      <c r="E1453" s="196">
        <v>40</v>
      </c>
      <c r="F1453" s="204">
        <v>0.25</v>
      </c>
    </row>
    <row r="1454" spans="2:6">
      <c r="B1454" s="205">
        <v>10801</v>
      </c>
      <c r="C1454" s="198">
        <v>29</v>
      </c>
      <c r="D1454" s="198">
        <v>123.79</v>
      </c>
      <c r="E1454" s="198">
        <v>20</v>
      </c>
      <c r="F1454" s="206">
        <v>0.25</v>
      </c>
    </row>
    <row r="1455" spans="2:6">
      <c r="B1455" s="203">
        <v>10802</v>
      </c>
      <c r="C1455" s="196">
        <v>30</v>
      </c>
      <c r="D1455" s="196">
        <v>25.89</v>
      </c>
      <c r="E1455" s="196">
        <v>25</v>
      </c>
      <c r="F1455" s="204">
        <v>0.25</v>
      </c>
    </row>
    <row r="1456" spans="2:6">
      <c r="B1456" s="205">
        <v>10802</v>
      </c>
      <c r="C1456" s="198">
        <v>51</v>
      </c>
      <c r="D1456" s="198">
        <v>53</v>
      </c>
      <c r="E1456" s="198">
        <v>30</v>
      </c>
      <c r="F1456" s="206">
        <v>0.25</v>
      </c>
    </row>
    <row r="1457" spans="2:6">
      <c r="B1457" s="203">
        <v>10802</v>
      </c>
      <c r="C1457" s="196">
        <v>55</v>
      </c>
      <c r="D1457" s="196">
        <v>24</v>
      </c>
      <c r="E1457" s="196">
        <v>60</v>
      </c>
      <c r="F1457" s="204">
        <v>0.25</v>
      </c>
    </row>
    <row r="1458" spans="2:6">
      <c r="B1458" s="205">
        <v>10802</v>
      </c>
      <c r="C1458" s="198">
        <v>62</v>
      </c>
      <c r="D1458" s="198">
        <v>49.3</v>
      </c>
      <c r="E1458" s="198">
        <v>5</v>
      </c>
      <c r="F1458" s="206">
        <v>0.25</v>
      </c>
    </row>
    <row r="1459" spans="2:6">
      <c r="B1459" s="203">
        <v>10803</v>
      </c>
      <c r="C1459" s="196">
        <v>19</v>
      </c>
      <c r="D1459" s="196">
        <v>9.1999999999999993</v>
      </c>
      <c r="E1459" s="196">
        <v>24</v>
      </c>
      <c r="F1459" s="204">
        <v>5.000000074505806E-2</v>
      </c>
    </row>
    <row r="1460" spans="2:6">
      <c r="B1460" s="205">
        <v>10803</v>
      </c>
      <c r="C1460" s="198">
        <v>25</v>
      </c>
      <c r="D1460" s="198">
        <v>14</v>
      </c>
      <c r="E1460" s="198">
        <v>15</v>
      </c>
      <c r="F1460" s="206">
        <v>5.000000074505806E-2</v>
      </c>
    </row>
    <row r="1461" spans="2:6">
      <c r="B1461" s="203">
        <v>10803</v>
      </c>
      <c r="C1461" s="196">
        <v>59</v>
      </c>
      <c r="D1461" s="196">
        <v>55</v>
      </c>
      <c r="E1461" s="196">
        <v>15</v>
      </c>
      <c r="F1461" s="204">
        <v>5.000000074505806E-2</v>
      </c>
    </row>
    <row r="1462" spans="2:6">
      <c r="B1462" s="205">
        <v>10804</v>
      </c>
      <c r="C1462" s="198">
        <v>10</v>
      </c>
      <c r="D1462" s="198">
        <v>31</v>
      </c>
      <c r="E1462" s="198">
        <v>36</v>
      </c>
      <c r="F1462" s="206">
        <v>0</v>
      </c>
    </row>
    <row r="1463" spans="2:6">
      <c r="B1463" s="203">
        <v>10804</v>
      </c>
      <c r="C1463" s="196">
        <v>28</v>
      </c>
      <c r="D1463" s="196">
        <v>45.6</v>
      </c>
      <c r="E1463" s="196">
        <v>24</v>
      </c>
      <c r="F1463" s="204">
        <v>0</v>
      </c>
    </row>
    <row r="1464" spans="2:6">
      <c r="B1464" s="205">
        <v>10804</v>
      </c>
      <c r="C1464" s="198">
        <v>49</v>
      </c>
      <c r="D1464" s="198">
        <v>20</v>
      </c>
      <c r="E1464" s="198">
        <v>4</v>
      </c>
      <c r="F1464" s="206">
        <v>0.15000000596046448</v>
      </c>
    </row>
    <row r="1465" spans="2:6">
      <c r="B1465" s="203">
        <v>10805</v>
      </c>
      <c r="C1465" s="196">
        <v>34</v>
      </c>
      <c r="D1465" s="196">
        <v>14</v>
      </c>
      <c r="E1465" s="196">
        <v>10</v>
      </c>
      <c r="F1465" s="204">
        <v>0</v>
      </c>
    </row>
    <row r="1466" spans="2:6">
      <c r="B1466" s="205">
        <v>10805</v>
      </c>
      <c r="C1466" s="198">
        <v>38</v>
      </c>
      <c r="D1466" s="198">
        <v>263.5</v>
      </c>
      <c r="E1466" s="198">
        <v>10</v>
      </c>
      <c r="F1466" s="206">
        <v>0</v>
      </c>
    </row>
    <row r="1467" spans="2:6">
      <c r="B1467" s="203">
        <v>10806</v>
      </c>
      <c r="C1467" s="196">
        <v>2</v>
      </c>
      <c r="D1467" s="196">
        <v>19</v>
      </c>
      <c r="E1467" s="196">
        <v>20</v>
      </c>
      <c r="F1467" s="204">
        <v>0.25</v>
      </c>
    </row>
    <row r="1468" spans="2:6">
      <c r="B1468" s="205">
        <v>10806</v>
      </c>
      <c r="C1468" s="198">
        <v>65</v>
      </c>
      <c r="D1468" s="198">
        <v>21.05</v>
      </c>
      <c r="E1468" s="198">
        <v>2</v>
      </c>
      <c r="F1468" s="206">
        <v>0</v>
      </c>
    </row>
    <row r="1469" spans="2:6">
      <c r="B1469" s="203">
        <v>10806</v>
      </c>
      <c r="C1469" s="196">
        <v>74</v>
      </c>
      <c r="D1469" s="196">
        <v>10</v>
      </c>
      <c r="E1469" s="196">
        <v>15</v>
      </c>
      <c r="F1469" s="204">
        <v>0.25</v>
      </c>
    </row>
    <row r="1470" spans="2:6">
      <c r="B1470" s="205">
        <v>10807</v>
      </c>
      <c r="C1470" s="198">
        <v>40</v>
      </c>
      <c r="D1470" s="198">
        <v>18.399999999999999</v>
      </c>
      <c r="E1470" s="198">
        <v>1</v>
      </c>
      <c r="F1470" s="206">
        <v>0</v>
      </c>
    </row>
    <row r="1471" spans="2:6">
      <c r="B1471" s="203">
        <v>10808</v>
      </c>
      <c r="C1471" s="196">
        <v>56</v>
      </c>
      <c r="D1471" s="196">
        <v>38</v>
      </c>
      <c r="E1471" s="196">
        <v>20</v>
      </c>
      <c r="F1471" s="204">
        <v>0.15000000596046448</v>
      </c>
    </row>
    <row r="1472" spans="2:6">
      <c r="B1472" s="205">
        <v>10808</v>
      </c>
      <c r="C1472" s="198">
        <v>76</v>
      </c>
      <c r="D1472" s="198">
        <v>18</v>
      </c>
      <c r="E1472" s="198">
        <v>50</v>
      </c>
      <c r="F1472" s="206">
        <v>0.15000000596046448</v>
      </c>
    </row>
    <row r="1473" spans="2:6">
      <c r="B1473" s="203">
        <v>10809</v>
      </c>
      <c r="C1473" s="196">
        <v>52</v>
      </c>
      <c r="D1473" s="196">
        <v>7</v>
      </c>
      <c r="E1473" s="196">
        <v>20</v>
      </c>
      <c r="F1473" s="204">
        <v>0</v>
      </c>
    </row>
    <row r="1474" spans="2:6">
      <c r="B1474" s="205">
        <v>10810</v>
      </c>
      <c r="C1474" s="198">
        <v>13</v>
      </c>
      <c r="D1474" s="198">
        <v>6</v>
      </c>
      <c r="E1474" s="198">
        <v>7</v>
      </c>
      <c r="F1474" s="206">
        <v>0</v>
      </c>
    </row>
    <row r="1475" spans="2:6">
      <c r="B1475" s="203">
        <v>10810</v>
      </c>
      <c r="C1475" s="196">
        <v>25</v>
      </c>
      <c r="D1475" s="196">
        <v>14</v>
      </c>
      <c r="E1475" s="196">
        <v>5</v>
      </c>
      <c r="F1475" s="204">
        <v>0</v>
      </c>
    </row>
    <row r="1476" spans="2:6">
      <c r="B1476" s="205">
        <v>10810</v>
      </c>
      <c r="C1476" s="198">
        <v>70</v>
      </c>
      <c r="D1476" s="198">
        <v>15</v>
      </c>
      <c r="E1476" s="198">
        <v>5</v>
      </c>
      <c r="F1476" s="206">
        <v>0</v>
      </c>
    </row>
    <row r="1477" spans="2:6">
      <c r="B1477" s="203">
        <v>10811</v>
      </c>
      <c r="C1477" s="196">
        <v>19</v>
      </c>
      <c r="D1477" s="196">
        <v>9.1999999999999993</v>
      </c>
      <c r="E1477" s="196">
        <v>15</v>
      </c>
      <c r="F1477" s="204">
        <v>0</v>
      </c>
    </row>
    <row r="1478" spans="2:6">
      <c r="B1478" s="205">
        <v>10811</v>
      </c>
      <c r="C1478" s="198">
        <v>23</v>
      </c>
      <c r="D1478" s="198">
        <v>9</v>
      </c>
      <c r="E1478" s="198">
        <v>18</v>
      </c>
      <c r="F1478" s="206">
        <v>0</v>
      </c>
    </row>
    <row r="1479" spans="2:6">
      <c r="B1479" s="203">
        <v>10811</v>
      </c>
      <c r="C1479" s="196">
        <v>40</v>
      </c>
      <c r="D1479" s="196">
        <v>18.399999999999999</v>
      </c>
      <c r="E1479" s="196">
        <v>30</v>
      </c>
      <c r="F1479" s="204">
        <v>0</v>
      </c>
    </row>
    <row r="1480" spans="2:6">
      <c r="B1480" s="205">
        <v>10812</v>
      </c>
      <c r="C1480" s="198">
        <v>31</v>
      </c>
      <c r="D1480" s="198">
        <v>12.5</v>
      </c>
      <c r="E1480" s="198">
        <v>16</v>
      </c>
      <c r="F1480" s="206">
        <v>0.10000000149011612</v>
      </c>
    </row>
    <row r="1481" spans="2:6">
      <c r="B1481" s="203">
        <v>10812</v>
      </c>
      <c r="C1481" s="196">
        <v>72</v>
      </c>
      <c r="D1481" s="196">
        <v>34.799999999999997</v>
      </c>
      <c r="E1481" s="196">
        <v>40</v>
      </c>
      <c r="F1481" s="204">
        <v>0.10000000149011612</v>
      </c>
    </row>
    <row r="1482" spans="2:6">
      <c r="B1482" s="205">
        <v>10812</v>
      </c>
      <c r="C1482" s="198">
        <v>77</v>
      </c>
      <c r="D1482" s="198">
        <v>13</v>
      </c>
      <c r="E1482" s="198">
        <v>20</v>
      </c>
      <c r="F1482" s="206">
        <v>0</v>
      </c>
    </row>
    <row r="1483" spans="2:6">
      <c r="B1483" s="203">
        <v>10813</v>
      </c>
      <c r="C1483" s="196">
        <v>2</v>
      </c>
      <c r="D1483" s="196">
        <v>19</v>
      </c>
      <c r="E1483" s="196">
        <v>12</v>
      </c>
      <c r="F1483" s="204">
        <v>0.20000000298023224</v>
      </c>
    </row>
    <row r="1484" spans="2:6">
      <c r="B1484" s="205">
        <v>10813</v>
      </c>
      <c r="C1484" s="198">
        <v>46</v>
      </c>
      <c r="D1484" s="198">
        <v>12</v>
      </c>
      <c r="E1484" s="198">
        <v>35</v>
      </c>
      <c r="F1484" s="206">
        <v>0</v>
      </c>
    </row>
    <row r="1485" spans="2:6">
      <c r="B1485" s="203">
        <v>10814</v>
      </c>
      <c r="C1485" s="196">
        <v>41</v>
      </c>
      <c r="D1485" s="196">
        <v>9.65</v>
      </c>
      <c r="E1485" s="196">
        <v>20</v>
      </c>
      <c r="F1485" s="204">
        <v>0</v>
      </c>
    </row>
    <row r="1486" spans="2:6">
      <c r="B1486" s="205">
        <v>10814</v>
      </c>
      <c r="C1486" s="198">
        <v>43</v>
      </c>
      <c r="D1486" s="198">
        <v>46</v>
      </c>
      <c r="E1486" s="198">
        <v>20</v>
      </c>
      <c r="F1486" s="206">
        <v>0.15000000596046448</v>
      </c>
    </row>
    <row r="1487" spans="2:6">
      <c r="B1487" s="203">
        <v>10814</v>
      </c>
      <c r="C1487" s="196">
        <v>48</v>
      </c>
      <c r="D1487" s="196">
        <v>12.75</v>
      </c>
      <c r="E1487" s="196">
        <v>8</v>
      </c>
      <c r="F1487" s="204">
        <v>0.15000000596046448</v>
      </c>
    </row>
    <row r="1488" spans="2:6">
      <c r="B1488" s="205">
        <v>10814</v>
      </c>
      <c r="C1488" s="198">
        <v>61</v>
      </c>
      <c r="D1488" s="198">
        <v>28.5</v>
      </c>
      <c r="E1488" s="198">
        <v>30</v>
      </c>
      <c r="F1488" s="206">
        <v>0.15000000596046448</v>
      </c>
    </row>
    <row r="1489" spans="2:6">
      <c r="B1489" s="203">
        <v>10815</v>
      </c>
      <c r="C1489" s="196">
        <v>33</v>
      </c>
      <c r="D1489" s="196">
        <v>2.5</v>
      </c>
      <c r="E1489" s="196">
        <v>16</v>
      </c>
      <c r="F1489" s="204">
        <v>0</v>
      </c>
    </row>
    <row r="1490" spans="2:6">
      <c r="B1490" s="205">
        <v>10816</v>
      </c>
      <c r="C1490" s="198">
        <v>38</v>
      </c>
      <c r="D1490" s="198">
        <v>263.5</v>
      </c>
      <c r="E1490" s="198">
        <v>30</v>
      </c>
      <c r="F1490" s="206">
        <v>5.000000074505806E-2</v>
      </c>
    </row>
    <row r="1491" spans="2:6">
      <c r="B1491" s="203">
        <v>10816</v>
      </c>
      <c r="C1491" s="196">
        <v>62</v>
      </c>
      <c r="D1491" s="196">
        <v>49.3</v>
      </c>
      <c r="E1491" s="196">
        <v>20</v>
      </c>
      <c r="F1491" s="204">
        <v>5.000000074505806E-2</v>
      </c>
    </row>
    <row r="1492" spans="2:6">
      <c r="B1492" s="205">
        <v>10817</v>
      </c>
      <c r="C1492" s="198">
        <v>26</v>
      </c>
      <c r="D1492" s="198">
        <v>31.23</v>
      </c>
      <c r="E1492" s="198">
        <v>40</v>
      </c>
      <c r="F1492" s="206">
        <v>0.15000000596046448</v>
      </c>
    </row>
    <row r="1493" spans="2:6">
      <c r="B1493" s="203">
        <v>10817</v>
      </c>
      <c r="C1493" s="196">
        <v>38</v>
      </c>
      <c r="D1493" s="196">
        <v>263.5</v>
      </c>
      <c r="E1493" s="196">
        <v>30</v>
      </c>
      <c r="F1493" s="204">
        <v>0</v>
      </c>
    </row>
    <row r="1494" spans="2:6">
      <c r="B1494" s="205">
        <v>10817</v>
      </c>
      <c r="C1494" s="198">
        <v>40</v>
      </c>
      <c r="D1494" s="198">
        <v>18.399999999999999</v>
      </c>
      <c r="E1494" s="198">
        <v>60</v>
      </c>
      <c r="F1494" s="206">
        <v>0.15000000596046448</v>
      </c>
    </row>
    <row r="1495" spans="2:6">
      <c r="B1495" s="203">
        <v>10817</v>
      </c>
      <c r="C1495" s="196">
        <v>62</v>
      </c>
      <c r="D1495" s="196">
        <v>49.3</v>
      </c>
      <c r="E1495" s="196">
        <v>25</v>
      </c>
      <c r="F1495" s="204">
        <v>0.15000000596046448</v>
      </c>
    </row>
    <row r="1496" spans="2:6">
      <c r="B1496" s="205">
        <v>10818</v>
      </c>
      <c r="C1496" s="198">
        <v>32</v>
      </c>
      <c r="D1496" s="198">
        <v>32</v>
      </c>
      <c r="E1496" s="198">
        <v>20</v>
      </c>
      <c r="F1496" s="206">
        <v>0</v>
      </c>
    </row>
    <row r="1497" spans="2:6">
      <c r="B1497" s="203">
        <v>10818</v>
      </c>
      <c r="C1497" s="196">
        <v>41</v>
      </c>
      <c r="D1497" s="196">
        <v>9.65</v>
      </c>
      <c r="E1497" s="196">
        <v>20</v>
      </c>
      <c r="F1497" s="204">
        <v>0</v>
      </c>
    </row>
    <row r="1498" spans="2:6">
      <c r="B1498" s="205">
        <v>10819</v>
      </c>
      <c r="C1498" s="198">
        <v>43</v>
      </c>
      <c r="D1498" s="198">
        <v>46</v>
      </c>
      <c r="E1498" s="198">
        <v>7</v>
      </c>
      <c r="F1498" s="206">
        <v>0</v>
      </c>
    </row>
    <row r="1499" spans="2:6">
      <c r="B1499" s="203">
        <v>10819</v>
      </c>
      <c r="C1499" s="196">
        <v>75</v>
      </c>
      <c r="D1499" s="196">
        <v>7.75</v>
      </c>
      <c r="E1499" s="196">
        <v>20</v>
      </c>
      <c r="F1499" s="204">
        <v>0</v>
      </c>
    </row>
    <row r="1500" spans="2:6">
      <c r="B1500" s="205">
        <v>10820</v>
      </c>
      <c r="C1500" s="198">
        <v>56</v>
      </c>
      <c r="D1500" s="198">
        <v>38</v>
      </c>
      <c r="E1500" s="198">
        <v>30</v>
      </c>
      <c r="F1500" s="206">
        <v>0</v>
      </c>
    </row>
    <row r="1501" spans="2:6">
      <c r="B1501" s="203">
        <v>10821</v>
      </c>
      <c r="C1501" s="196">
        <v>35</v>
      </c>
      <c r="D1501" s="196">
        <v>18</v>
      </c>
      <c r="E1501" s="196">
        <v>20</v>
      </c>
      <c r="F1501" s="204">
        <v>0</v>
      </c>
    </row>
    <row r="1502" spans="2:6">
      <c r="B1502" s="205">
        <v>10821</v>
      </c>
      <c r="C1502" s="198">
        <v>51</v>
      </c>
      <c r="D1502" s="198">
        <v>53</v>
      </c>
      <c r="E1502" s="198">
        <v>6</v>
      </c>
      <c r="F1502" s="206">
        <v>0</v>
      </c>
    </row>
    <row r="1503" spans="2:6">
      <c r="B1503" s="203">
        <v>10822</v>
      </c>
      <c r="C1503" s="196">
        <v>62</v>
      </c>
      <c r="D1503" s="196">
        <v>49.3</v>
      </c>
      <c r="E1503" s="196">
        <v>3</v>
      </c>
      <c r="F1503" s="204">
        <v>0</v>
      </c>
    </row>
    <row r="1504" spans="2:6">
      <c r="B1504" s="205">
        <v>10822</v>
      </c>
      <c r="C1504" s="198">
        <v>70</v>
      </c>
      <c r="D1504" s="198">
        <v>15</v>
      </c>
      <c r="E1504" s="198">
        <v>6</v>
      </c>
      <c r="F1504" s="206">
        <v>0</v>
      </c>
    </row>
    <row r="1505" spans="2:6">
      <c r="B1505" s="203">
        <v>10823</v>
      </c>
      <c r="C1505" s="196">
        <v>11</v>
      </c>
      <c r="D1505" s="196">
        <v>21</v>
      </c>
      <c r="E1505" s="196">
        <v>20</v>
      </c>
      <c r="F1505" s="204">
        <v>0.10000000149011612</v>
      </c>
    </row>
    <row r="1506" spans="2:6">
      <c r="B1506" s="205">
        <v>10823</v>
      </c>
      <c r="C1506" s="198">
        <v>57</v>
      </c>
      <c r="D1506" s="198">
        <v>19.5</v>
      </c>
      <c r="E1506" s="198">
        <v>15</v>
      </c>
      <c r="F1506" s="206">
        <v>0</v>
      </c>
    </row>
    <row r="1507" spans="2:6">
      <c r="B1507" s="203">
        <v>10823</v>
      </c>
      <c r="C1507" s="196">
        <v>59</v>
      </c>
      <c r="D1507" s="196">
        <v>55</v>
      </c>
      <c r="E1507" s="196">
        <v>40</v>
      </c>
      <c r="F1507" s="204">
        <v>0.10000000149011612</v>
      </c>
    </row>
    <row r="1508" spans="2:6">
      <c r="B1508" s="205">
        <v>10823</v>
      </c>
      <c r="C1508" s="198">
        <v>77</v>
      </c>
      <c r="D1508" s="198">
        <v>13</v>
      </c>
      <c r="E1508" s="198">
        <v>15</v>
      </c>
      <c r="F1508" s="206">
        <v>0.10000000149011612</v>
      </c>
    </row>
    <row r="1509" spans="2:6">
      <c r="B1509" s="203">
        <v>10824</v>
      </c>
      <c r="C1509" s="196">
        <v>41</v>
      </c>
      <c r="D1509" s="196">
        <v>9.65</v>
      </c>
      <c r="E1509" s="196">
        <v>12</v>
      </c>
      <c r="F1509" s="204">
        <v>0</v>
      </c>
    </row>
    <row r="1510" spans="2:6">
      <c r="B1510" s="205">
        <v>10824</v>
      </c>
      <c r="C1510" s="198">
        <v>70</v>
      </c>
      <c r="D1510" s="198">
        <v>15</v>
      </c>
      <c r="E1510" s="198">
        <v>9</v>
      </c>
      <c r="F1510" s="206">
        <v>0</v>
      </c>
    </row>
    <row r="1511" spans="2:6">
      <c r="B1511" s="203">
        <v>10825</v>
      </c>
      <c r="C1511" s="196">
        <v>26</v>
      </c>
      <c r="D1511" s="196">
        <v>31.23</v>
      </c>
      <c r="E1511" s="196">
        <v>12</v>
      </c>
      <c r="F1511" s="204">
        <v>0</v>
      </c>
    </row>
    <row r="1512" spans="2:6">
      <c r="B1512" s="205">
        <v>10825</v>
      </c>
      <c r="C1512" s="198">
        <v>53</v>
      </c>
      <c r="D1512" s="198">
        <v>32.799999999999997</v>
      </c>
      <c r="E1512" s="198">
        <v>20</v>
      </c>
      <c r="F1512" s="206">
        <v>0</v>
      </c>
    </row>
    <row r="1513" spans="2:6">
      <c r="B1513" s="203">
        <v>10826</v>
      </c>
      <c r="C1513" s="196">
        <v>31</v>
      </c>
      <c r="D1513" s="196">
        <v>12.5</v>
      </c>
      <c r="E1513" s="196">
        <v>35</v>
      </c>
      <c r="F1513" s="204">
        <v>0</v>
      </c>
    </row>
    <row r="1514" spans="2:6">
      <c r="B1514" s="205">
        <v>10826</v>
      </c>
      <c r="C1514" s="198">
        <v>57</v>
      </c>
      <c r="D1514" s="198">
        <v>19.5</v>
      </c>
      <c r="E1514" s="198">
        <v>15</v>
      </c>
      <c r="F1514" s="206">
        <v>0</v>
      </c>
    </row>
    <row r="1515" spans="2:6">
      <c r="B1515" s="203">
        <v>10827</v>
      </c>
      <c r="C1515" s="196">
        <v>10</v>
      </c>
      <c r="D1515" s="196">
        <v>31</v>
      </c>
      <c r="E1515" s="196">
        <v>15</v>
      </c>
      <c r="F1515" s="204">
        <v>0</v>
      </c>
    </row>
    <row r="1516" spans="2:6">
      <c r="B1516" s="205">
        <v>10827</v>
      </c>
      <c r="C1516" s="198">
        <v>39</v>
      </c>
      <c r="D1516" s="198">
        <v>18</v>
      </c>
      <c r="E1516" s="198">
        <v>21</v>
      </c>
      <c r="F1516" s="206">
        <v>0</v>
      </c>
    </row>
    <row r="1517" spans="2:6">
      <c r="B1517" s="203">
        <v>10828</v>
      </c>
      <c r="C1517" s="196">
        <v>20</v>
      </c>
      <c r="D1517" s="196">
        <v>81</v>
      </c>
      <c r="E1517" s="196">
        <v>5</v>
      </c>
      <c r="F1517" s="204">
        <v>0</v>
      </c>
    </row>
    <row r="1518" spans="2:6">
      <c r="B1518" s="205">
        <v>10828</v>
      </c>
      <c r="C1518" s="198">
        <v>38</v>
      </c>
      <c r="D1518" s="198">
        <v>263.5</v>
      </c>
      <c r="E1518" s="198">
        <v>2</v>
      </c>
      <c r="F1518" s="206">
        <v>0</v>
      </c>
    </row>
    <row r="1519" spans="2:6">
      <c r="B1519" s="203">
        <v>10829</v>
      </c>
      <c r="C1519" s="196">
        <v>2</v>
      </c>
      <c r="D1519" s="196">
        <v>19</v>
      </c>
      <c r="E1519" s="196">
        <v>10</v>
      </c>
      <c r="F1519" s="204">
        <v>0</v>
      </c>
    </row>
    <row r="1520" spans="2:6">
      <c r="B1520" s="205">
        <v>10829</v>
      </c>
      <c r="C1520" s="198">
        <v>8</v>
      </c>
      <c r="D1520" s="198">
        <v>40</v>
      </c>
      <c r="E1520" s="198">
        <v>20</v>
      </c>
      <c r="F1520" s="206">
        <v>0</v>
      </c>
    </row>
    <row r="1521" spans="2:6">
      <c r="B1521" s="203">
        <v>10829</v>
      </c>
      <c r="C1521" s="196">
        <v>13</v>
      </c>
      <c r="D1521" s="196">
        <v>6</v>
      </c>
      <c r="E1521" s="196">
        <v>10</v>
      </c>
      <c r="F1521" s="204">
        <v>0</v>
      </c>
    </row>
    <row r="1522" spans="2:6">
      <c r="B1522" s="205">
        <v>10829</v>
      </c>
      <c r="C1522" s="198">
        <v>60</v>
      </c>
      <c r="D1522" s="198">
        <v>34</v>
      </c>
      <c r="E1522" s="198">
        <v>21</v>
      </c>
      <c r="F1522" s="206">
        <v>0</v>
      </c>
    </row>
    <row r="1523" spans="2:6">
      <c r="B1523" s="203">
        <v>10830</v>
      </c>
      <c r="C1523" s="196">
        <v>6</v>
      </c>
      <c r="D1523" s="196">
        <v>25</v>
      </c>
      <c r="E1523" s="196">
        <v>6</v>
      </c>
      <c r="F1523" s="204">
        <v>0</v>
      </c>
    </row>
    <row r="1524" spans="2:6">
      <c r="B1524" s="205">
        <v>10830</v>
      </c>
      <c r="C1524" s="198">
        <v>39</v>
      </c>
      <c r="D1524" s="198">
        <v>18</v>
      </c>
      <c r="E1524" s="198">
        <v>28</v>
      </c>
      <c r="F1524" s="206">
        <v>0</v>
      </c>
    </row>
    <row r="1525" spans="2:6">
      <c r="B1525" s="203">
        <v>10830</v>
      </c>
      <c r="C1525" s="196">
        <v>60</v>
      </c>
      <c r="D1525" s="196">
        <v>34</v>
      </c>
      <c r="E1525" s="196">
        <v>30</v>
      </c>
      <c r="F1525" s="204">
        <v>0</v>
      </c>
    </row>
    <row r="1526" spans="2:6">
      <c r="B1526" s="205">
        <v>10830</v>
      </c>
      <c r="C1526" s="198">
        <v>68</v>
      </c>
      <c r="D1526" s="198">
        <v>12.5</v>
      </c>
      <c r="E1526" s="198">
        <v>24</v>
      </c>
      <c r="F1526" s="206">
        <v>0</v>
      </c>
    </row>
    <row r="1527" spans="2:6">
      <c r="B1527" s="203">
        <v>10831</v>
      </c>
      <c r="C1527" s="196">
        <v>19</v>
      </c>
      <c r="D1527" s="196">
        <v>9.1999999999999993</v>
      </c>
      <c r="E1527" s="196">
        <v>2</v>
      </c>
      <c r="F1527" s="204">
        <v>0</v>
      </c>
    </row>
    <row r="1528" spans="2:6">
      <c r="B1528" s="205">
        <v>10831</v>
      </c>
      <c r="C1528" s="198">
        <v>35</v>
      </c>
      <c r="D1528" s="198">
        <v>18</v>
      </c>
      <c r="E1528" s="198">
        <v>8</v>
      </c>
      <c r="F1528" s="206">
        <v>0</v>
      </c>
    </row>
    <row r="1529" spans="2:6">
      <c r="B1529" s="203">
        <v>10831</v>
      </c>
      <c r="C1529" s="196">
        <v>38</v>
      </c>
      <c r="D1529" s="196">
        <v>263.5</v>
      </c>
      <c r="E1529" s="196">
        <v>8</v>
      </c>
      <c r="F1529" s="204">
        <v>0</v>
      </c>
    </row>
    <row r="1530" spans="2:6">
      <c r="B1530" s="205">
        <v>10831</v>
      </c>
      <c r="C1530" s="198">
        <v>43</v>
      </c>
      <c r="D1530" s="198">
        <v>46</v>
      </c>
      <c r="E1530" s="198">
        <v>9</v>
      </c>
      <c r="F1530" s="206">
        <v>0</v>
      </c>
    </row>
    <row r="1531" spans="2:6">
      <c r="B1531" s="203">
        <v>10832</v>
      </c>
      <c r="C1531" s="196">
        <v>13</v>
      </c>
      <c r="D1531" s="196">
        <v>6</v>
      </c>
      <c r="E1531" s="196">
        <v>3</v>
      </c>
      <c r="F1531" s="204">
        <v>0.20000000298023224</v>
      </c>
    </row>
    <row r="1532" spans="2:6">
      <c r="B1532" s="205">
        <v>10832</v>
      </c>
      <c r="C1532" s="198">
        <v>25</v>
      </c>
      <c r="D1532" s="198">
        <v>14</v>
      </c>
      <c r="E1532" s="198">
        <v>10</v>
      </c>
      <c r="F1532" s="206">
        <v>0.20000000298023224</v>
      </c>
    </row>
    <row r="1533" spans="2:6">
      <c r="B1533" s="203">
        <v>10832</v>
      </c>
      <c r="C1533" s="196">
        <v>44</v>
      </c>
      <c r="D1533" s="196">
        <v>19.45</v>
      </c>
      <c r="E1533" s="196">
        <v>16</v>
      </c>
      <c r="F1533" s="204">
        <v>0.20000000298023224</v>
      </c>
    </row>
    <row r="1534" spans="2:6">
      <c r="B1534" s="205">
        <v>10832</v>
      </c>
      <c r="C1534" s="198">
        <v>64</v>
      </c>
      <c r="D1534" s="198">
        <v>33.25</v>
      </c>
      <c r="E1534" s="198">
        <v>3</v>
      </c>
      <c r="F1534" s="206">
        <v>0</v>
      </c>
    </row>
    <row r="1535" spans="2:6">
      <c r="B1535" s="203">
        <v>10833</v>
      </c>
      <c r="C1535" s="196">
        <v>7</v>
      </c>
      <c r="D1535" s="196">
        <v>30</v>
      </c>
      <c r="E1535" s="196">
        <v>20</v>
      </c>
      <c r="F1535" s="204">
        <v>0.10000000149011612</v>
      </c>
    </row>
    <row r="1536" spans="2:6">
      <c r="B1536" s="205">
        <v>10833</v>
      </c>
      <c r="C1536" s="198">
        <v>31</v>
      </c>
      <c r="D1536" s="198">
        <v>12.5</v>
      </c>
      <c r="E1536" s="198">
        <v>9</v>
      </c>
      <c r="F1536" s="206">
        <v>0.10000000149011612</v>
      </c>
    </row>
    <row r="1537" spans="2:6">
      <c r="B1537" s="203">
        <v>10833</v>
      </c>
      <c r="C1537" s="196">
        <v>53</v>
      </c>
      <c r="D1537" s="196">
        <v>32.799999999999997</v>
      </c>
      <c r="E1537" s="196">
        <v>9</v>
      </c>
      <c r="F1537" s="204">
        <v>0.10000000149011612</v>
      </c>
    </row>
    <row r="1538" spans="2:6">
      <c r="B1538" s="205">
        <v>10834</v>
      </c>
      <c r="C1538" s="198">
        <v>29</v>
      </c>
      <c r="D1538" s="198">
        <v>123.79</v>
      </c>
      <c r="E1538" s="198">
        <v>8</v>
      </c>
      <c r="F1538" s="206">
        <v>5.000000074505806E-2</v>
      </c>
    </row>
    <row r="1539" spans="2:6">
      <c r="B1539" s="203">
        <v>10834</v>
      </c>
      <c r="C1539" s="196">
        <v>30</v>
      </c>
      <c r="D1539" s="196">
        <v>25.89</v>
      </c>
      <c r="E1539" s="196">
        <v>20</v>
      </c>
      <c r="F1539" s="204">
        <v>5.000000074505806E-2</v>
      </c>
    </row>
    <row r="1540" spans="2:6">
      <c r="B1540" s="205">
        <v>10835</v>
      </c>
      <c r="C1540" s="198">
        <v>59</v>
      </c>
      <c r="D1540" s="198">
        <v>55</v>
      </c>
      <c r="E1540" s="198">
        <v>15</v>
      </c>
      <c r="F1540" s="206">
        <v>0</v>
      </c>
    </row>
    <row r="1541" spans="2:6">
      <c r="B1541" s="203">
        <v>10835</v>
      </c>
      <c r="C1541" s="196">
        <v>77</v>
      </c>
      <c r="D1541" s="196">
        <v>13</v>
      </c>
      <c r="E1541" s="196">
        <v>2</v>
      </c>
      <c r="F1541" s="204">
        <v>0.20000000298023224</v>
      </c>
    </row>
    <row r="1542" spans="2:6">
      <c r="B1542" s="205">
        <v>10836</v>
      </c>
      <c r="C1542" s="198">
        <v>22</v>
      </c>
      <c r="D1542" s="198">
        <v>21</v>
      </c>
      <c r="E1542" s="198">
        <v>52</v>
      </c>
      <c r="F1542" s="206">
        <v>0</v>
      </c>
    </row>
    <row r="1543" spans="2:6">
      <c r="B1543" s="203">
        <v>10836</v>
      </c>
      <c r="C1543" s="196">
        <v>35</v>
      </c>
      <c r="D1543" s="196">
        <v>18</v>
      </c>
      <c r="E1543" s="196">
        <v>6</v>
      </c>
      <c r="F1543" s="204">
        <v>0</v>
      </c>
    </row>
    <row r="1544" spans="2:6">
      <c r="B1544" s="205">
        <v>10836</v>
      </c>
      <c r="C1544" s="198">
        <v>57</v>
      </c>
      <c r="D1544" s="198">
        <v>19.5</v>
      </c>
      <c r="E1544" s="198">
        <v>24</v>
      </c>
      <c r="F1544" s="206">
        <v>0</v>
      </c>
    </row>
    <row r="1545" spans="2:6">
      <c r="B1545" s="203">
        <v>10836</v>
      </c>
      <c r="C1545" s="196">
        <v>60</v>
      </c>
      <c r="D1545" s="196">
        <v>34</v>
      </c>
      <c r="E1545" s="196">
        <v>60</v>
      </c>
      <c r="F1545" s="204">
        <v>0</v>
      </c>
    </row>
    <row r="1546" spans="2:6">
      <c r="B1546" s="205">
        <v>10836</v>
      </c>
      <c r="C1546" s="198">
        <v>64</v>
      </c>
      <c r="D1546" s="198">
        <v>33.25</v>
      </c>
      <c r="E1546" s="198">
        <v>30</v>
      </c>
      <c r="F1546" s="206">
        <v>0</v>
      </c>
    </row>
    <row r="1547" spans="2:6">
      <c r="B1547" s="203">
        <v>10837</v>
      </c>
      <c r="C1547" s="196">
        <v>13</v>
      </c>
      <c r="D1547" s="196">
        <v>6</v>
      </c>
      <c r="E1547" s="196">
        <v>6</v>
      </c>
      <c r="F1547" s="204">
        <v>0</v>
      </c>
    </row>
    <row r="1548" spans="2:6">
      <c r="B1548" s="205">
        <v>10837</v>
      </c>
      <c r="C1548" s="198">
        <v>40</v>
      </c>
      <c r="D1548" s="198">
        <v>18.399999999999999</v>
      </c>
      <c r="E1548" s="198">
        <v>25</v>
      </c>
      <c r="F1548" s="206">
        <v>0</v>
      </c>
    </row>
    <row r="1549" spans="2:6">
      <c r="B1549" s="203">
        <v>10837</v>
      </c>
      <c r="C1549" s="196">
        <v>47</v>
      </c>
      <c r="D1549" s="196">
        <v>9.5</v>
      </c>
      <c r="E1549" s="196">
        <v>40</v>
      </c>
      <c r="F1549" s="204">
        <v>0.25</v>
      </c>
    </row>
    <row r="1550" spans="2:6">
      <c r="B1550" s="205">
        <v>10837</v>
      </c>
      <c r="C1550" s="198">
        <v>76</v>
      </c>
      <c r="D1550" s="198">
        <v>18</v>
      </c>
      <c r="E1550" s="198">
        <v>21</v>
      </c>
      <c r="F1550" s="206">
        <v>0.25</v>
      </c>
    </row>
    <row r="1551" spans="2:6">
      <c r="B1551" s="203">
        <v>10838</v>
      </c>
      <c r="C1551" s="196">
        <v>1</v>
      </c>
      <c r="D1551" s="196">
        <v>18</v>
      </c>
      <c r="E1551" s="196">
        <v>4</v>
      </c>
      <c r="F1551" s="204">
        <v>0.25</v>
      </c>
    </row>
    <row r="1552" spans="2:6">
      <c r="B1552" s="205">
        <v>10838</v>
      </c>
      <c r="C1552" s="198">
        <v>18</v>
      </c>
      <c r="D1552" s="198">
        <v>62.5</v>
      </c>
      <c r="E1552" s="198">
        <v>25</v>
      </c>
      <c r="F1552" s="206">
        <v>0.25</v>
      </c>
    </row>
    <row r="1553" spans="2:6">
      <c r="B1553" s="203">
        <v>10838</v>
      </c>
      <c r="C1553" s="196">
        <v>36</v>
      </c>
      <c r="D1553" s="196">
        <v>19</v>
      </c>
      <c r="E1553" s="196">
        <v>50</v>
      </c>
      <c r="F1553" s="204">
        <v>0.25</v>
      </c>
    </row>
    <row r="1554" spans="2:6">
      <c r="B1554" s="205">
        <v>10839</v>
      </c>
      <c r="C1554" s="198">
        <v>58</v>
      </c>
      <c r="D1554" s="198">
        <v>13.25</v>
      </c>
      <c r="E1554" s="198">
        <v>30</v>
      </c>
      <c r="F1554" s="206">
        <v>0.10000000149011612</v>
      </c>
    </row>
    <row r="1555" spans="2:6">
      <c r="B1555" s="203">
        <v>10839</v>
      </c>
      <c r="C1555" s="196">
        <v>72</v>
      </c>
      <c r="D1555" s="196">
        <v>34.799999999999997</v>
      </c>
      <c r="E1555" s="196">
        <v>15</v>
      </c>
      <c r="F1555" s="204">
        <v>0.10000000149011612</v>
      </c>
    </row>
    <row r="1556" spans="2:6">
      <c r="B1556" s="205">
        <v>10840</v>
      </c>
      <c r="C1556" s="198">
        <v>25</v>
      </c>
      <c r="D1556" s="198">
        <v>14</v>
      </c>
      <c r="E1556" s="198">
        <v>6</v>
      </c>
      <c r="F1556" s="206">
        <v>0.20000000298023224</v>
      </c>
    </row>
    <row r="1557" spans="2:6">
      <c r="B1557" s="203">
        <v>10840</v>
      </c>
      <c r="C1557" s="196">
        <v>39</v>
      </c>
      <c r="D1557" s="196">
        <v>18</v>
      </c>
      <c r="E1557" s="196">
        <v>10</v>
      </c>
      <c r="F1557" s="204">
        <v>0.20000000298023224</v>
      </c>
    </row>
    <row r="1558" spans="2:6">
      <c r="B1558" s="205">
        <v>10841</v>
      </c>
      <c r="C1558" s="198">
        <v>10</v>
      </c>
      <c r="D1558" s="198">
        <v>31</v>
      </c>
      <c r="E1558" s="198">
        <v>16</v>
      </c>
      <c r="F1558" s="206">
        <v>0</v>
      </c>
    </row>
    <row r="1559" spans="2:6">
      <c r="B1559" s="203">
        <v>10841</v>
      </c>
      <c r="C1559" s="196">
        <v>56</v>
      </c>
      <c r="D1559" s="196">
        <v>38</v>
      </c>
      <c r="E1559" s="196">
        <v>30</v>
      </c>
      <c r="F1559" s="204">
        <v>0</v>
      </c>
    </row>
    <row r="1560" spans="2:6">
      <c r="B1560" s="205">
        <v>10841</v>
      </c>
      <c r="C1560" s="198">
        <v>59</v>
      </c>
      <c r="D1560" s="198">
        <v>55</v>
      </c>
      <c r="E1560" s="198">
        <v>50</v>
      </c>
      <c r="F1560" s="206">
        <v>0</v>
      </c>
    </row>
    <row r="1561" spans="2:6">
      <c r="B1561" s="203">
        <v>10841</v>
      </c>
      <c r="C1561" s="196">
        <v>77</v>
      </c>
      <c r="D1561" s="196">
        <v>13</v>
      </c>
      <c r="E1561" s="196">
        <v>15</v>
      </c>
      <c r="F1561" s="204">
        <v>0</v>
      </c>
    </row>
    <row r="1562" spans="2:6">
      <c r="B1562" s="205">
        <v>10842</v>
      </c>
      <c r="C1562" s="198">
        <v>11</v>
      </c>
      <c r="D1562" s="198">
        <v>21</v>
      </c>
      <c r="E1562" s="198">
        <v>15</v>
      </c>
      <c r="F1562" s="206">
        <v>0</v>
      </c>
    </row>
    <row r="1563" spans="2:6">
      <c r="B1563" s="203">
        <v>10842</v>
      </c>
      <c r="C1563" s="196">
        <v>43</v>
      </c>
      <c r="D1563" s="196">
        <v>46</v>
      </c>
      <c r="E1563" s="196">
        <v>5</v>
      </c>
      <c r="F1563" s="204">
        <v>0</v>
      </c>
    </row>
    <row r="1564" spans="2:6">
      <c r="B1564" s="205">
        <v>10842</v>
      </c>
      <c r="C1564" s="198">
        <v>68</v>
      </c>
      <c r="D1564" s="198">
        <v>12.5</v>
      </c>
      <c r="E1564" s="198">
        <v>20</v>
      </c>
      <c r="F1564" s="206">
        <v>0</v>
      </c>
    </row>
    <row r="1565" spans="2:6">
      <c r="B1565" s="203">
        <v>10842</v>
      </c>
      <c r="C1565" s="196">
        <v>70</v>
      </c>
      <c r="D1565" s="196">
        <v>15</v>
      </c>
      <c r="E1565" s="196">
        <v>12</v>
      </c>
      <c r="F1565" s="204">
        <v>0</v>
      </c>
    </row>
    <row r="1566" spans="2:6">
      <c r="B1566" s="205">
        <v>10843</v>
      </c>
      <c r="C1566" s="198">
        <v>51</v>
      </c>
      <c r="D1566" s="198">
        <v>53</v>
      </c>
      <c r="E1566" s="198">
        <v>4</v>
      </c>
      <c r="F1566" s="206">
        <v>0.25</v>
      </c>
    </row>
    <row r="1567" spans="2:6">
      <c r="B1567" s="203">
        <v>10844</v>
      </c>
      <c r="C1567" s="196">
        <v>22</v>
      </c>
      <c r="D1567" s="196">
        <v>21</v>
      </c>
      <c r="E1567" s="196">
        <v>35</v>
      </c>
      <c r="F1567" s="204">
        <v>0</v>
      </c>
    </row>
    <row r="1568" spans="2:6">
      <c r="B1568" s="205">
        <v>10845</v>
      </c>
      <c r="C1568" s="198">
        <v>23</v>
      </c>
      <c r="D1568" s="198">
        <v>9</v>
      </c>
      <c r="E1568" s="198">
        <v>70</v>
      </c>
      <c r="F1568" s="206">
        <v>0.10000000149011612</v>
      </c>
    </row>
    <row r="1569" spans="2:6">
      <c r="B1569" s="203">
        <v>10845</v>
      </c>
      <c r="C1569" s="196">
        <v>35</v>
      </c>
      <c r="D1569" s="196">
        <v>18</v>
      </c>
      <c r="E1569" s="196">
        <v>25</v>
      </c>
      <c r="F1569" s="204">
        <v>0.10000000149011612</v>
      </c>
    </row>
    <row r="1570" spans="2:6">
      <c r="B1570" s="205">
        <v>10845</v>
      </c>
      <c r="C1570" s="198">
        <v>42</v>
      </c>
      <c r="D1570" s="198">
        <v>14</v>
      </c>
      <c r="E1570" s="198">
        <v>42</v>
      </c>
      <c r="F1570" s="206">
        <v>0.10000000149011612</v>
      </c>
    </row>
    <row r="1571" spans="2:6">
      <c r="B1571" s="203">
        <v>10845</v>
      </c>
      <c r="C1571" s="196">
        <v>58</v>
      </c>
      <c r="D1571" s="196">
        <v>13.25</v>
      </c>
      <c r="E1571" s="196">
        <v>60</v>
      </c>
      <c r="F1571" s="204">
        <v>0.10000000149011612</v>
      </c>
    </row>
    <row r="1572" spans="2:6">
      <c r="B1572" s="205">
        <v>10845</v>
      </c>
      <c r="C1572" s="198">
        <v>64</v>
      </c>
      <c r="D1572" s="198">
        <v>33.25</v>
      </c>
      <c r="E1572" s="198">
        <v>48</v>
      </c>
      <c r="F1572" s="206">
        <v>0</v>
      </c>
    </row>
    <row r="1573" spans="2:6">
      <c r="B1573" s="203">
        <v>10846</v>
      </c>
      <c r="C1573" s="196">
        <v>4</v>
      </c>
      <c r="D1573" s="196">
        <v>22</v>
      </c>
      <c r="E1573" s="196">
        <v>21</v>
      </c>
      <c r="F1573" s="204">
        <v>0</v>
      </c>
    </row>
    <row r="1574" spans="2:6">
      <c r="B1574" s="205">
        <v>10846</v>
      </c>
      <c r="C1574" s="198">
        <v>70</v>
      </c>
      <c r="D1574" s="198">
        <v>15</v>
      </c>
      <c r="E1574" s="198">
        <v>30</v>
      </c>
      <c r="F1574" s="206">
        <v>0</v>
      </c>
    </row>
    <row r="1575" spans="2:6">
      <c r="B1575" s="203">
        <v>10846</v>
      </c>
      <c r="C1575" s="196">
        <v>74</v>
      </c>
      <c r="D1575" s="196">
        <v>10</v>
      </c>
      <c r="E1575" s="196">
        <v>20</v>
      </c>
      <c r="F1575" s="204">
        <v>0</v>
      </c>
    </row>
    <row r="1576" spans="2:6">
      <c r="B1576" s="205">
        <v>10847</v>
      </c>
      <c r="C1576" s="198">
        <v>1</v>
      </c>
      <c r="D1576" s="198">
        <v>18</v>
      </c>
      <c r="E1576" s="198">
        <v>80</v>
      </c>
      <c r="F1576" s="206">
        <v>0.20000000298023224</v>
      </c>
    </row>
    <row r="1577" spans="2:6">
      <c r="B1577" s="203">
        <v>10847</v>
      </c>
      <c r="C1577" s="196">
        <v>19</v>
      </c>
      <c r="D1577" s="196">
        <v>9.1999999999999993</v>
      </c>
      <c r="E1577" s="196">
        <v>12</v>
      </c>
      <c r="F1577" s="204">
        <v>0.20000000298023224</v>
      </c>
    </row>
    <row r="1578" spans="2:6">
      <c r="B1578" s="205">
        <v>10847</v>
      </c>
      <c r="C1578" s="198">
        <v>37</v>
      </c>
      <c r="D1578" s="198">
        <v>26</v>
      </c>
      <c r="E1578" s="198">
        <v>60</v>
      </c>
      <c r="F1578" s="206">
        <v>0.20000000298023224</v>
      </c>
    </row>
    <row r="1579" spans="2:6">
      <c r="B1579" s="203">
        <v>10847</v>
      </c>
      <c r="C1579" s="196">
        <v>45</v>
      </c>
      <c r="D1579" s="196">
        <v>9.5</v>
      </c>
      <c r="E1579" s="196">
        <v>36</v>
      </c>
      <c r="F1579" s="204">
        <v>0.20000000298023224</v>
      </c>
    </row>
    <row r="1580" spans="2:6">
      <c r="B1580" s="205">
        <v>10847</v>
      </c>
      <c r="C1580" s="198">
        <v>60</v>
      </c>
      <c r="D1580" s="198">
        <v>34</v>
      </c>
      <c r="E1580" s="198">
        <v>45</v>
      </c>
      <c r="F1580" s="206">
        <v>0.20000000298023224</v>
      </c>
    </row>
    <row r="1581" spans="2:6">
      <c r="B1581" s="203">
        <v>10847</v>
      </c>
      <c r="C1581" s="196">
        <v>71</v>
      </c>
      <c r="D1581" s="196">
        <v>21.5</v>
      </c>
      <c r="E1581" s="196">
        <v>55</v>
      </c>
      <c r="F1581" s="204">
        <v>0.20000000298023224</v>
      </c>
    </row>
    <row r="1582" spans="2:6">
      <c r="B1582" s="205">
        <v>10848</v>
      </c>
      <c r="C1582" s="198">
        <v>5</v>
      </c>
      <c r="D1582" s="198">
        <v>21.35</v>
      </c>
      <c r="E1582" s="198">
        <v>30</v>
      </c>
      <c r="F1582" s="206">
        <v>0</v>
      </c>
    </row>
    <row r="1583" spans="2:6">
      <c r="B1583" s="203">
        <v>10848</v>
      </c>
      <c r="C1583" s="196">
        <v>9</v>
      </c>
      <c r="D1583" s="196">
        <v>97</v>
      </c>
      <c r="E1583" s="196">
        <v>3</v>
      </c>
      <c r="F1583" s="204">
        <v>0</v>
      </c>
    </row>
    <row r="1584" spans="2:6">
      <c r="B1584" s="205">
        <v>10849</v>
      </c>
      <c r="C1584" s="198">
        <v>3</v>
      </c>
      <c r="D1584" s="198">
        <v>10</v>
      </c>
      <c r="E1584" s="198">
        <v>49</v>
      </c>
      <c r="F1584" s="206">
        <v>0</v>
      </c>
    </row>
    <row r="1585" spans="2:6">
      <c r="B1585" s="203">
        <v>10849</v>
      </c>
      <c r="C1585" s="196">
        <v>26</v>
      </c>
      <c r="D1585" s="196">
        <v>31.23</v>
      </c>
      <c r="E1585" s="196">
        <v>18</v>
      </c>
      <c r="F1585" s="204">
        <v>0.15000000596046448</v>
      </c>
    </row>
    <row r="1586" spans="2:6">
      <c r="B1586" s="205">
        <v>10850</v>
      </c>
      <c r="C1586" s="198">
        <v>25</v>
      </c>
      <c r="D1586" s="198">
        <v>14</v>
      </c>
      <c r="E1586" s="198">
        <v>20</v>
      </c>
      <c r="F1586" s="206">
        <v>0.15000000596046448</v>
      </c>
    </row>
    <row r="1587" spans="2:6">
      <c r="B1587" s="203">
        <v>10850</v>
      </c>
      <c r="C1587" s="196">
        <v>33</v>
      </c>
      <c r="D1587" s="196">
        <v>2.5</v>
      </c>
      <c r="E1587" s="196">
        <v>4</v>
      </c>
      <c r="F1587" s="204">
        <v>0.15000000596046448</v>
      </c>
    </row>
    <row r="1588" spans="2:6">
      <c r="B1588" s="205">
        <v>10850</v>
      </c>
      <c r="C1588" s="198">
        <v>70</v>
      </c>
      <c r="D1588" s="198">
        <v>15</v>
      </c>
      <c r="E1588" s="198">
        <v>30</v>
      </c>
      <c r="F1588" s="206">
        <v>0.15000000596046448</v>
      </c>
    </row>
    <row r="1589" spans="2:6">
      <c r="B1589" s="203">
        <v>10851</v>
      </c>
      <c r="C1589" s="196">
        <v>2</v>
      </c>
      <c r="D1589" s="196">
        <v>19</v>
      </c>
      <c r="E1589" s="196">
        <v>5</v>
      </c>
      <c r="F1589" s="204">
        <v>5.000000074505806E-2</v>
      </c>
    </row>
    <row r="1590" spans="2:6">
      <c r="B1590" s="205">
        <v>10851</v>
      </c>
      <c r="C1590" s="198">
        <v>25</v>
      </c>
      <c r="D1590" s="198">
        <v>14</v>
      </c>
      <c r="E1590" s="198">
        <v>10</v>
      </c>
      <c r="F1590" s="206">
        <v>5.000000074505806E-2</v>
      </c>
    </row>
    <row r="1591" spans="2:6">
      <c r="B1591" s="203">
        <v>10851</v>
      </c>
      <c r="C1591" s="196">
        <v>57</v>
      </c>
      <c r="D1591" s="196">
        <v>19.5</v>
      </c>
      <c r="E1591" s="196">
        <v>10</v>
      </c>
      <c r="F1591" s="204">
        <v>5.000000074505806E-2</v>
      </c>
    </row>
    <row r="1592" spans="2:6">
      <c r="B1592" s="205">
        <v>10851</v>
      </c>
      <c r="C1592" s="198">
        <v>59</v>
      </c>
      <c r="D1592" s="198">
        <v>55</v>
      </c>
      <c r="E1592" s="198">
        <v>42</v>
      </c>
      <c r="F1592" s="206">
        <v>5.000000074505806E-2</v>
      </c>
    </row>
    <row r="1593" spans="2:6">
      <c r="B1593" s="203">
        <v>10852</v>
      </c>
      <c r="C1593" s="196">
        <v>2</v>
      </c>
      <c r="D1593" s="196">
        <v>19</v>
      </c>
      <c r="E1593" s="196">
        <v>15</v>
      </c>
      <c r="F1593" s="204">
        <v>0</v>
      </c>
    </row>
    <row r="1594" spans="2:6">
      <c r="B1594" s="205">
        <v>10852</v>
      </c>
      <c r="C1594" s="198">
        <v>17</v>
      </c>
      <c r="D1594" s="198">
        <v>39</v>
      </c>
      <c r="E1594" s="198">
        <v>6</v>
      </c>
      <c r="F1594" s="206">
        <v>0</v>
      </c>
    </row>
    <row r="1595" spans="2:6">
      <c r="B1595" s="203">
        <v>10852</v>
      </c>
      <c r="C1595" s="196">
        <v>62</v>
      </c>
      <c r="D1595" s="196">
        <v>49.3</v>
      </c>
      <c r="E1595" s="196">
        <v>50</v>
      </c>
      <c r="F1595" s="204">
        <v>0</v>
      </c>
    </row>
    <row r="1596" spans="2:6">
      <c r="B1596" s="205">
        <v>10853</v>
      </c>
      <c r="C1596" s="198">
        <v>18</v>
      </c>
      <c r="D1596" s="198">
        <v>62.5</v>
      </c>
      <c r="E1596" s="198">
        <v>10</v>
      </c>
      <c r="F1596" s="206">
        <v>0</v>
      </c>
    </row>
    <row r="1597" spans="2:6">
      <c r="B1597" s="203">
        <v>10854</v>
      </c>
      <c r="C1597" s="196">
        <v>10</v>
      </c>
      <c r="D1597" s="196">
        <v>31</v>
      </c>
      <c r="E1597" s="196">
        <v>100</v>
      </c>
      <c r="F1597" s="204">
        <v>0.15000000596046448</v>
      </c>
    </row>
    <row r="1598" spans="2:6">
      <c r="B1598" s="205">
        <v>10854</v>
      </c>
      <c r="C1598" s="198">
        <v>13</v>
      </c>
      <c r="D1598" s="198">
        <v>6</v>
      </c>
      <c r="E1598" s="198">
        <v>65</v>
      </c>
      <c r="F1598" s="206">
        <v>0.15000000596046448</v>
      </c>
    </row>
    <row r="1599" spans="2:6">
      <c r="B1599" s="203">
        <v>10855</v>
      </c>
      <c r="C1599" s="196">
        <v>16</v>
      </c>
      <c r="D1599" s="196">
        <v>17.45</v>
      </c>
      <c r="E1599" s="196">
        <v>50</v>
      </c>
      <c r="F1599" s="204">
        <v>0</v>
      </c>
    </row>
    <row r="1600" spans="2:6">
      <c r="B1600" s="205">
        <v>10855</v>
      </c>
      <c r="C1600" s="198">
        <v>31</v>
      </c>
      <c r="D1600" s="198">
        <v>12.5</v>
      </c>
      <c r="E1600" s="198">
        <v>14</v>
      </c>
      <c r="F1600" s="206">
        <v>0</v>
      </c>
    </row>
    <row r="1601" spans="2:6">
      <c r="B1601" s="203">
        <v>10855</v>
      </c>
      <c r="C1601" s="196">
        <v>56</v>
      </c>
      <c r="D1601" s="196">
        <v>38</v>
      </c>
      <c r="E1601" s="196">
        <v>24</v>
      </c>
      <c r="F1601" s="204">
        <v>0</v>
      </c>
    </row>
    <row r="1602" spans="2:6">
      <c r="B1602" s="205">
        <v>10855</v>
      </c>
      <c r="C1602" s="198">
        <v>65</v>
      </c>
      <c r="D1602" s="198">
        <v>21.05</v>
      </c>
      <c r="E1602" s="198">
        <v>15</v>
      </c>
      <c r="F1602" s="206">
        <v>0.15000000596046448</v>
      </c>
    </row>
    <row r="1603" spans="2:6">
      <c r="B1603" s="203">
        <v>10856</v>
      </c>
      <c r="C1603" s="196">
        <v>2</v>
      </c>
      <c r="D1603" s="196">
        <v>19</v>
      </c>
      <c r="E1603" s="196">
        <v>20</v>
      </c>
      <c r="F1603" s="204">
        <v>0</v>
      </c>
    </row>
    <row r="1604" spans="2:6">
      <c r="B1604" s="205">
        <v>10856</v>
      </c>
      <c r="C1604" s="198">
        <v>42</v>
      </c>
      <c r="D1604" s="198">
        <v>14</v>
      </c>
      <c r="E1604" s="198">
        <v>20</v>
      </c>
      <c r="F1604" s="206">
        <v>0</v>
      </c>
    </row>
    <row r="1605" spans="2:6">
      <c r="B1605" s="203">
        <v>10857</v>
      </c>
      <c r="C1605" s="196">
        <v>3</v>
      </c>
      <c r="D1605" s="196">
        <v>10</v>
      </c>
      <c r="E1605" s="196">
        <v>30</v>
      </c>
      <c r="F1605" s="204">
        <v>0</v>
      </c>
    </row>
    <row r="1606" spans="2:6">
      <c r="B1606" s="205">
        <v>10857</v>
      </c>
      <c r="C1606" s="198">
        <v>26</v>
      </c>
      <c r="D1606" s="198">
        <v>31.23</v>
      </c>
      <c r="E1606" s="198">
        <v>35</v>
      </c>
      <c r="F1606" s="206">
        <v>0.25</v>
      </c>
    </row>
    <row r="1607" spans="2:6">
      <c r="B1607" s="203">
        <v>10857</v>
      </c>
      <c r="C1607" s="196">
        <v>29</v>
      </c>
      <c r="D1607" s="196">
        <v>123.79</v>
      </c>
      <c r="E1607" s="196">
        <v>10</v>
      </c>
      <c r="F1607" s="204">
        <v>0.25</v>
      </c>
    </row>
    <row r="1608" spans="2:6">
      <c r="B1608" s="205">
        <v>10858</v>
      </c>
      <c r="C1608" s="198">
        <v>7</v>
      </c>
      <c r="D1608" s="198">
        <v>30</v>
      </c>
      <c r="E1608" s="198">
        <v>5</v>
      </c>
      <c r="F1608" s="206">
        <v>0</v>
      </c>
    </row>
    <row r="1609" spans="2:6">
      <c r="B1609" s="203">
        <v>10858</v>
      </c>
      <c r="C1609" s="196">
        <v>27</v>
      </c>
      <c r="D1609" s="196">
        <v>43.9</v>
      </c>
      <c r="E1609" s="196">
        <v>10</v>
      </c>
      <c r="F1609" s="204">
        <v>0</v>
      </c>
    </row>
    <row r="1610" spans="2:6">
      <c r="B1610" s="205">
        <v>10858</v>
      </c>
      <c r="C1610" s="198">
        <v>70</v>
      </c>
      <c r="D1610" s="198">
        <v>15</v>
      </c>
      <c r="E1610" s="198">
        <v>4</v>
      </c>
      <c r="F1610" s="206">
        <v>0</v>
      </c>
    </row>
    <row r="1611" spans="2:6">
      <c r="B1611" s="203">
        <v>10859</v>
      </c>
      <c r="C1611" s="196">
        <v>24</v>
      </c>
      <c r="D1611" s="196">
        <v>4.5</v>
      </c>
      <c r="E1611" s="196">
        <v>40</v>
      </c>
      <c r="F1611" s="204">
        <v>0.25</v>
      </c>
    </row>
    <row r="1612" spans="2:6">
      <c r="B1612" s="205">
        <v>10859</v>
      </c>
      <c r="C1612" s="198">
        <v>54</v>
      </c>
      <c r="D1612" s="198">
        <v>7.45</v>
      </c>
      <c r="E1612" s="198">
        <v>35</v>
      </c>
      <c r="F1612" s="206">
        <v>0.25</v>
      </c>
    </row>
    <row r="1613" spans="2:6">
      <c r="B1613" s="203">
        <v>10859</v>
      </c>
      <c r="C1613" s="196">
        <v>64</v>
      </c>
      <c r="D1613" s="196">
        <v>33.25</v>
      </c>
      <c r="E1613" s="196">
        <v>30</v>
      </c>
      <c r="F1613" s="204">
        <v>0.25</v>
      </c>
    </row>
    <row r="1614" spans="2:6">
      <c r="B1614" s="205">
        <v>10860</v>
      </c>
      <c r="C1614" s="198">
        <v>51</v>
      </c>
      <c r="D1614" s="198">
        <v>53</v>
      </c>
      <c r="E1614" s="198">
        <v>3</v>
      </c>
      <c r="F1614" s="206">
        <v>0</v>
      </c>
    </row>
    <row r="1615" spans="2:6">
      <c r="B1615" s="203">
        <v>10860</v>
      </c>
      <c r="C1615" s="196">
        <v>76</v>
      </c>
      <c r="D1615" s="196">
        <v>18</v>
      </c>
      <c r="E1615" s="196">
        <v>20</v>
      </c>
      <c r="F1615" s="204">
        <v>0</v>
      </c>
    </row>
    <row r="1616" spans="2:6">
      <c r="B1616" s="205">
        <v>10861</v>
      </c>
      <c r="C1616" s="198">
        <v>17</v>
      </c>
      <c r="D1616" s="198">
        <v>39</v>
      </c>
      <c r="E1616" s="198">
        <v>42</v>
      </c>
      <c r="F1616" s="206">
        <v>0</v>
      </c>
    </row>
    <row r="1617" spans="2:6">
      <c r="B1617" s="203">
        <v>10861</v>
      </c>
      <c r="C1617" s="196">
        <v>18</v>
      </c>
      <c r="D1617" s="196">
        <v>62.5</v>
      </c>
      <c r="E1617" s="196">
        <v>20</v>
      </c>
      <c r="F1617" s="204">
        <v>0</v>
      </c>
    </row>
    <row r="1618" spans="2:6">
      <c r="B1618" s="205">
        <v>10861</v>
      </c>
      <c r="C1618" s="198">
        <v>21</v>
      </c>
      <c r="D1618" s="198">
        <v>10</v>
      </c>
      <c r="E1618" s="198">
        <v>40</v>
      </c>
      <c r="F1618" s="206">
        <v>0</v>
      </c>
    </row>
    <row r="1619" spans="2:6">
      <c r="B1619" s="203">
        <v>10861</v>
      </c>
      <c r="C1619" s="196">
        <v>33</v>
      </c>
      <c r="D1619" s="196">
        <v>2.5</v>
      </c>
      <c r="E1619" s="196">
        <v>35</v>
      </c>
      <c r="F1619" s="204">
        <v>0</v>
      </c>
    </row>
    <row r="1620" spans="2:6">
      <c r="B1620" s="205">
        <v>10861</v>
      </c>
      <c r="C1620" s="198">
        <v>62</v>
      </c>
      <c r="D1620" s="198">
        <v>49.3</v>
      </c>
      <c r="E1620" s="198">
        <v>3</v>
      </c>
      <c r="F1620" s="206">
        <v>0</v>
      </c>
    </row>
    <row r="1621" spans="2:6">
      <c r="B1621" s="203">
        <v>10862</v>
      </c>
      <c r="C1621" s="196">
        <v>11</v>
      </c>
      <c r="D1621" s="196">
        <v>21</v>
      </c>
      <c r="E1621" s="196">
        <v>25</v>
      </c>
      <c r="F1621" s="204">
        <v>0</v>
      </c>
    </row>
    <row r="1622" spans="2:6">
      <c r="B1622" s="205">
        <v>10862</v>
      </c>
      <c r="C1622" s="198">
        <v>52</v>
      </c>
      <c r="D1622" s="198">
        <v>7</v>
      </c>
      <c r="E1622" s="198">
        <v>8</v>
      </c>
      <c r="F1622" s="206">
        <v>0</v>
      </c>
    </row>
    <row r="1623" spans="2:6">
      <c r="B1623" s="203">
        <v>10863</v>
      </c>
      <c r="C1623" s="196">
        <v>1</v>
      </c>
      <c r="D1623" s="196">
        <v>18</v>
      </c>
      <c r="E1623" s="196">
        <v>20</v>
      </c>
      <c r="F1623" s="204">
        <v>0.15000000596046448</v>
      </c>
    </row>
    <row r="1624" spans="2:6">
      <c r="B1624" s="205">
        <v>10863</v>
      </c>
      <c r="C1624" s="198">
        <v>58</v>
      </c>
      <c r="D1624" s="198">
        <v>13.25</v>
      </c>
      <c r="E1624" s="198">
        <v>12</v>
      </c>
      <c r="F1624" s="206">
        <v>0.15000000596046448</v>
      </c>
    </row>
    <row r="1625" spans="2:6">
      <c r="B1625" s="203">
        <v>10864</v>
      </c>
      <c r="C1625" s="196">
        <v>35</v>
      </c>
      <c r="D1625" s="196">
        <v>18</v>
      </c>
      <c r="E1625" s="196">
        <v>4</v>
      </c>
      <c r="F1625" s="204">
        <v>0</v>
      </c>
    </row>
    <row r="1626" spans="2:6">
      <c r="B1626" s="205">
        <v>10864</v>
      </c>
      <c r="C1626" s="198">
        <v>67</v>
      </c>
      <c r="D1626" s="198">
        <v>14</v>
      </c>
      <c r="E1626" s="198">
        <v>15</v>
      </c>
      <c r="F1626" s="206">
        <v>0</v>
      </c>
    </row>
    <row r="1627" spans="2:6">
      <c r="B1627" s="203">
        <v>10865</v>
      </c>
      <c r="C1627" s="196">
        <v>38</v>
      </c>
      <c r="D1627" s="196">
        <v>263.5</v>
      </c>
      <c r="E1627" s="196">
        <v>60</v>
      </c>
      <c r="F1627" s="204">
        <v>5.000000074505806E-2</v>
      </c>
    </row>
    <row r="1628" spans="2:6">
      <c r="B1628" s="205">
        <v>10865</v>
      </c>
      <c r="C1628" s="198">
        <v>39</v>
      </c>
      <c r="D1628" s="198">
        <v>18</v>
      </c>
      <c r="E1628" s="198">
        <v>80</v>
      </c>
      <c r="F1628" s="206">
        <v>5.000000074505806E-2</v>
      </c>
    </row>
    <row r="1629" spans="2:6">
      <c r="B1629" s="203">
        <v>10866</v>
      </c>
      <c r="C1629" s="196">
        <v>2</v>
      </c>
      <c r="D1629" s="196">
        <v>19</v>
      </c>
      <c r="E1629" s="196">
        <v>21</v>
      </c>
      <c r="F1629" s="204">
        <v>0.25</v>
      </c>
    </row>
    <row r="1630" spans="2:6">
      <c r="B1630" s="205">
        <v>10866</v>
      </c>
      <c r="C1630" s="198">
        <v>24</v>
      </c>
      <c r="D1630" s="198">
        <v>4.5</v>
      </c>
      <c r="E1630" s="198">
        <v>6</v>
      </c>
      <c r="F1630" s="206">
        <v>0.25</v>
      </c>
    </row>
    <row r="1631" spans="2:6">
      <c r="B1631" s="203">
        <v>10866</v>
      </c>
      <c r="C1631" s="196">
        <v>30</v>
      </c>
      <c r="D1631" s="196">
        <v>25.89</v>
      </c>
      <c r="E1631" s="196">
        <v>40</v>
      </c>
      <c r="F1631" s="204">
        <v>0.25</v>
      </c>
    </row>
    <row r="1632" spans="2:6">
      <c r="B1632" s="205">
        <v>10867</v>
      </c>
      <c r="C1632" s="198">
        <v>53</v>
      </c>
      <c r="D1632" s="198">
        <v>32.799999999999997</v>
      </c>
      <c r="E1632" s="198">
        <v>3</v>
      </c>
      <c r="F1632" s="206">
        <v>0</v>
      </c>
    </row>
    <row r="1633" spans="2:6">
      <c r="B1633" s="203">
        <v>10868</v>
      </c>
      <c r="C1633" s="196">
        <v>26</v>
      </c>
      <c r="D1633" s="196">
        <v>31.23</v>
      </c>
      <c r="E1633" s="196">
        <v>20</v>
      </c>
      <c r="F1633" s="204">
        <v>0</v>
      </c>
    </row>
    <row r="1634" spans="2:6">
      <c r="B1634" s="205">
        <v>10868</v>
      </c>
      <c r="C1634" s="198">
        <v>35</v>
      </c>
      <c r="D1634" s="198">
        <v>18</v>
      </c>
      <c r="E1634" s="198">
        <v>30</v>
      </c>
      <c r="F1634" s="206">
        <v>0</v>
      </c>
    </row>
    <row r="1635" spans="2:6">
      <c r="B1635" s="203">
        <v>10868</v>
      </c>
      <c r="C1635" s="196">
        <v>49</v>
      </c>
      <c r="D1635" s="196">
        <v>20</v>
      </c>
      <c r="E1635" s="196">
        <v>42</v>
      </c>
      <c r="F1635" s="204">
        <v>0.10000000149011612</v>
      </c>
    </row>
    <row r="1636" spans="2:6">
      <c r="B1636" s="205">
        <v>10869</v>
      </c>
      <c r="C1636" s="198">
        <v>1</v>
      </c>
      <c r="D1636" s="198">
        <v>18</v>
      </c>
      <c r="E1636" s="198">
        <v>40</v>
      </c>
      <c r="F1636" s="206">
        <v>0</v>
      </c>
    </row>
    <row r="1637" spans="2:6">
      <c r="B1637" s="203">
        <v>10869</v>
      </c>
      <c r="C1637" s="196">
        <v>11</v>
      </c>
      <c r="D1637" s="196">
        <v>21</v>
      </c>
      <c r="E1637" s="196">
        <v>10</v>
      </c>
      <c r="F1637" s="204">
        <v>0</v>
      </c>
    </row>
    <row r="1638" spans="2:6">
      <c r="B1638" s="205">
        <v>10869</v>
      </c>
      <c r="C1638" s="198">
        <v>23</v>
      </c>
      <c r="D1638" s="198">
        <v>9</v>
      </c>
      <c r="E1638" s="198">
        <v>50</v>
      </c>
      <c r="F1638" s="206">
        <v>0</v>
      </c>
    </row>
    <row r="1639" spans="2:6">
      <c r="B1639" s="203">
        <v>10869</v>
      </c>
      <c r="C1639" s="196">
        <v>68</v>
      </c>
      <c r="D1639" s="196">
        <v>12.5</v>
      </c>
      <c r="E1639" s="196">
        <v>20</v>
      </c>
      <c r="F1639" s="204">
        <v>0</v>
      </c>
    </row>
    <row r="1640" spans="2:6">
      <c r="B1640" s="205">
        <v>10870</v>
      </c>
      <c r="C1640" s="198">
        <v>35</v>
      </c>
      <c r="D1640" s="198">
        <v>18</v>
      </c>
      <c r="E1640" s="198">
        <v>3</v>
      </c>
      <c r="F1640" s="206">
        <v>0</v>
      </c>
    </row>
    <row r="1641" spans="2:6">
      <c r="B1641" s="203">
        <v>10870</v>
      </c>
      <c r="C1641" s="196">
        <v>51</v>
      </c>
      <c r="D1641" s="196">
        <v>53</v>
      </c>
      <c r="E1641" s="196">
        <v>2</v>
      </c>
      <c r="F1641" s="204">
        <v>0</v>
      </c>
    </row>
    <row r="1642" spans="2:6">
      <c r="B1642" s="205">
        <v>10871</v>
      </c>
      <c r="C1642" s="198">
        <v>6</v>
      </c>
      <c r="D1642" s="198">
        <v>25</v>
      </c>
      <c r="E1642" s="198">
        <v>50</v>
      </c>
      <c r="F1642" s="206">
        <v>5.000000074505806E-2</v>
      </c>
    </row>
    <row r="1643" spans="2:6">
      <c r="B1643" s="203">
        <v>10871</v>
      </c>
      <c r="C1643" s="196">
        <v>16</v>
      </c>
      <c r="D1643" s="196">
        <v>17.45</v>
      </c>
      <c r="E1643" s="196">
        <v>12</v>
      </c>
      <c r="F1643" s="204">
        <v>5.000000074505806E-2</v>
      </c>
    </row>
    <row r="1644" spans="2:6">
      <c r="B1644" s="205">
        <v>10871</v>
      </c>
      <c r="C1644" s="198">
        <v>17</v>
      </c>
      <c r="D1644" s="198">
        <v>39</v>
      </c>
      <c r="E1644" s="198">
        <v>16</v>
      </c>
      <c r="F1644" s="206">
        <v>5.000000074505806E-2</v>
      </c>
    </row>
    <row r="1645" spans="2:6">
      <c r="B1645" s="203">
        <v>10872</v>
      </c>
      <c r="C1645" s="196">
        <v>55</v>
      </c>
      <c r="D1645" s="196">
        <v>24</v>
      </c>
      <c r="E1645" s="196">
        <v>10</v>
      </c>
      <c r="F1645" s="204">
        <v>5.000000074505806E-2</v>
      </c>
    </row>
    <row r="1646" spans="2:6">
      <c r="B1646" s="205">
        <v>10872</v>
      </c>
      <c r="C1646" s="198">
        <v>62</v>
      </c>
      <c r="D1646" s="198">
        <v>49.3</v>
      </c>
      <c r="E1646" s="198">
        <v>20</v>
      </c>
      <c r="F1646" s="206">
        <v>5.000000074505806E-2</v>
      </c>
    </row>
    <row r="1647" spans="2:6">
      <c r="B1647" s="203">
        <v>10872</v>
      </c>
      <c r="C1647" s="196">
        <v>64</v>
      </c>
      <c r="D1647" s="196">
        <v>33.25</v>
      </c>
      <c r="E1647" s="196">
        <v>15</v>
      </c>
      <c r="F1647" s="204">
        <v>5.000000074505806E-2</v>
      </c>
    </row>
    <row r="1648" spans="2:6">
      <c r="B1648" s="205">
        <v>10872</v>
      </c>
      <c r="C1648" s="198">
        <v>65</v>
      </c>
      <c r="D1648" s="198">
        <v>21.05</v>
      </c>
      <c r="E1648" s="198">
        <v>21</v>
      </c>
      <c r="F1648" s="206">
        <v>5.000000074505806E-2</v>
      </c>
    </row>
    <row r="1649" spans="2:6">
      <c r="B1649" s="203">
        <v>10873</v>
      </c>
      <c r="C1649" s="196">
        <v>21</v>
      </c>
      <c r="D1649" s="196">
        <v>10</v>
      </c>
      <c r="E1649" s="196">
        <v>20</v>
      </c>
      <c r="F1649" s="204">
        <v>0</v>
      </c>
    </row>
    <row r="1650" spans="2:6">
      <c r="B1650" s="205">
        <v>10873</v>
      </c>
      <c r="C1650" s="198">
        <v>28</v>
      </c>
      <c r="D1650" s="198">
        <v>45.6</v>
      </c>
      <c r="E1650" s="198">
        <v>3</v>
      </c>
      <c r="F1650" s="206">
        <v>0</v>
      </c>
    </row>
    <row r="1651" spans="2:6">
      <c r="B1651" s="203">
        <v>10874</v>
      </c>
      <c r="C1651" s="196">
        <v>10</v>
      </c>
      <c r="D1651" s="196">
        <v>31</v>
      </c>
      <c r="E1651" s="196">
        <v>10</v>
      </c>
      <c r="F1651" s="204">
        <v>0</v>
      </c>
    </row>
    <row r="1652" spans="2:6">
      <c r="B1652" s="205">
        <v>10875</v>
      </c>
      <c r="C1652" s="198">
        <v>19</v>
      </c>
      <c r="D1652" s="198">
        <v>9.1999999999999993</v>
      </c>
      <c r="E1652" s="198">
        <v>25</v>
      </c>
      <c r="F1652" s="206">
        <v>0</v>
      </c>
    </row>
    <row r="1653" spans="2:6">
      <c r="B1653" s="203">
        <v>10875</v>
      </c>
      <c r="C1653" s="196">
        <v>47</v>
      </c>
      <c r="D1653" s="196">
        <v>9.5</v>
      </c>
      <c r="E1653" s="196">
        <v>21</v>
      </c>
      <c r="F1653" s="204">
        <v>0.10000000149011612</v>
      </c>
    </row>
    <row r="1654" spans="2:6">
      <c r="B1654" s="205">
        <v>10875</v>
      </c>
      <c r="C1654" s="198">
        <v>49</v>
      </c>
      <c r="D1654" s="198">
        <v>20</v>
      </c>
      <c r="E1654" s="198">
        <v>15</v>
      </c>
      <c r="F1654" s="206">
        <v>0</v>
      </c>
    </row>
    <row r="1655" spans="2:6">
      <c r="B1655" s="203">
        <v>10876</v>
      </c>
      <c r="C1655" s="196">
        <v>46</v>
      </c>
      <c r="D1655" s="196">
        <v>12</v>
      </c>
      <c r="E1655" s="196">
        <v>21</v>
      </c>
      <c r="F1655" s="204">
        <v>0</v>
      </c>
    </row>
    <row r="1656" spans="2:6">
      <c r="B1656" s="205">
        <v>10876</v>
      </c>
      <c r="C1656" s="198">
        <v>64</v>
      </c>
      <c r="D1656" s="198">
        <v>33.25</v>
      </c>
      <c r="E1656" s="198">
        <v>20</v>
      </c>
      <c r="F1656" s="206">
        <v>0</v>
      </c>
    </row>
    <row r="1657" spans="2:6">
      <c r="B1657" s="203">
        <v>10877</v>
      </c>
      <c r="C1657" s="196">
        <v>16</v>
      </c>
      <c r="D1657" s="196">
        <v>17.45</v>
      </c>
      <c r="E1657" s="196">
        <v>30</v>
      </c>
      <c r="F1657" s="204">
        <v>0.25</v>
      </c>
    </row>
    <row r="1658" spans="2:6">
      <c r="B1658" s="205">
        <v>10877</v>
      </c>
      <c r="C1658" s="198">
        <v>18</v>
      </c>
      <c r="D1658" s="198">
        <v>62.5</v>
      </c>
      <c r="E1658" s="198">
        <v>25</v>
      </c>
      <c r="F1658" s="206">
        <v>0</v>
      </c>
    </row>
    <row r="1659" spans="2:6">
      <c r="B1659" s="203">
        <v>10878</v>
      </c>
      <c r="C1659" s="196">
        <v>20</v>
      </c>
      <c r="D1659" s="196">
        <v>81</v>
      </c>
      <c r="E1659" s="196">
        <v>20</v>
      </c>
      <c r="F1659" s="204">
        <v>5.000000074505806E-2</v>
      </c>
    </row>
    <row r="1660" spans="2:6">
      <c r="B1660" s="205">
        <v>10879</v>
      </c>
      <c r="C1660" s="198">
        <v>40</v>
      </c>
      <c r="D1660" s="198">
        <v>18.399999999999999</v>
      </c>
      <c r="E1660" s="198">
        <v>12</v>
      </c>
      <c r="F1660" s="206">
        <v>0</v>
      </c>
    </row>
    <row r="1661" spans="2:6">
      <c r="B1661" s="203">
        <v>10879</v>
      </c>
      <c r="C1661" s="196">
        <v>65</v>
      </c>
      <c r="D1661" s="196">
        <v>21.05</v>
      </c>
      <c r="E1661" s="196">
        <v>10</v>
      </c>
      <c r="F1661" s="204">
        <v>0</v>
      </c>
    </row>
    <row r="1662" spans="2:6">
      <c r="B1662" s="205">
        <v>10879</v>
      </c>
      <c r="C1662" s="198">
        <v>76</v>
      </c>
      <c r="D1662" s="198">
        <v>18</v>
      </c>
      <c r="E1662" s="198">
        <v>10</v>
      </c>
      <c r="F1662" s="206">
        <v>0</v>
      </c>
    </row>
    <row r="1663" spans="2:6">
      <c r="B1663" s="203">
        <v>10880</v>
      </c>
      <c r="C1663" s="196">
        <v>23</v>
      </c>
      <c r="D1663" s="196">
        <v>9</v>
      </c>
      <c r="E1663" s="196">
        <v>30</v>
      </c>
      <c r="F1663" s="204">
        <v>0.20000000298023224</v>
      </c>
    </row>
    <row r="1664" spans="2:6">
      <c r="B1664" s="205">
        <v>10880</v>
      </c>
      <c r="C1664" s="198">
        <v>61</v>
      </c>
      <c r="D1664" s="198">
        <v>28.5</v>
      </c>
      <c r="E1664" s="198">
        <v>30</v>
      </c>
      <c r="F1664" s="206">
        <v>0.20000000298023224</v>
      </c>
    </row>
    <row r="1665" spans="2:6">
      <c r="B1665" s="203">
        <v>10880</v>
      </c>
      <c r="C1665" s="196">
        <v>70</v>
      </c>
      <c r="D1665" s="196">
        <v>15</v>
      </c>
      <c r="E1665" s="196">
        <v>50</v>
      </c>
      <c r="F1665" s="204">
        <v>0.20000000298023224</v>
      </c>
    </row>
    <row r="1666" spans="2:6">
      <c r="B1666" s="205">
        <v>10881</v>
      </c>
      <c r="C1666" s="198">
        <v>73</v>
      </c>
      <c r="D1666" s="198">
        <v>15</v>
      </c>
      <c r="E1666" s="198">
        <v>10</v>
      </c>
      <c r="F1666" s="206">
        <v>0</v>
      </c>
    </row>
    <row r="1667" spans="2:6">
      <c r="B1667" s="203">
        <v>10882</v>
      </c>
      <c r="C1667" s="196">
        <v>42</v>
      </c>
      <c r="D1667" s="196">
        <v>14</v>
      </c>
      <c r="E1667" s="196">
        <v>25</v>
      </c>
      <c r="F1667" s="204">
        <v>0</v>
      </c>
    </row>
    <row r="1668" spans="2:6">
      <c r="B1668" s="205">
        <v>10882</v>
      </c>
      <c r="C1668" s="198">
        <v>49</v>
      </c>
      <c r="D1668" s="198">
        <v>20</v>
      </c>
      <c r="E1668" s="198">
        <v>20</v>
      </c>
      <c r="F1668" s="206">
        <v>0.15000000596046448</v>
      </c>
    </row>
    <row r="1669" spans="2:6">
      <c r="B1669" s="203">
        <v>10882</v>
      </c>
      <c r="C1669" s="196">
        <v>54</v>
      </c>
      <c r="D1669" s="196">
        <v>7.45</v>
      </c>
      <c r="E1669" s="196">
        <v>32</v>
      </c>
      <c r="F1669" s="204">
        <v>0.15000000596046448</v>
      </c>
    </row>
    <row r="1670" spans="2:6">
      <c r="B1670" s="205">
        <v>10883</v>
      </c>
      <c r="C1670" s="198">
        <v>24</v>
      </c>
      <c r="D1670" s="198">
        <v>4.5</v>
      </c>
      <c r="E1670" s="198">
        <v>8</v>
      </c>
      <c r="F1670" s="206">
        <v>0</v>
      </c>
    </row>
    <row r="1671" spans="2:6">
      <c r="B1671" s="203">
        <v>10884</v>
      </c>
      <c r="C1671" s="196">
        <v>21</v>
      </c>
      <c r="D1671" s="196">
        <v>10</v>
      </c>
      <c r="E1671" s="196">
        <v>40</v>
      </c>
      <c r="F1671" s="204">
        <v>5.000000074505806E-2</v>
      </c>
    </row>
    <row r="1672" spans="2:6">
      <c r="B1672" s="205">
        <v>10884</v>
      </c>
      <c r="C1672" s="198">
        <v>56</v>
      </c>
      <c r="D1672" s="198">
        <v>38</v>
      </c>
      <c r="E1672" s="198">
        <v>21</v>
      </c>
      <c r="F1672" s="206">
        <v>5.000000074505806E-2</v>
      </c>
    </row>
    <row r="1673" spans="2:6">
      <c r="B1673" s="203">
        <v>10884</v>
      </c>
      <c r="C1673" s="196">
        <v>65</v>
      </c>
      <c r="D1673" s="196">
        <v>21.05</v>
      </c>
      <c r="E1673" s="196">
        <v>12</v>
      </c>
      <c r="F1673" s="204">
        <v>5.000000074505806E-2</v>
      </c>
    </row>
    <row r="1674" spans="2:6">
      <c r="B1674" s="205">
        <v>10885</v>
      </c>
      <c r="C1674" s="198">
        <v>2</v>
      </c>
      <c r="D1674" s="198">
        <v>19</v>
      </c>
      <c r="E1674" s="198">
        <v>20</v>
      </c>
      <c r="F1674" s="206">
        <v>0</v>
      </c>
    </row>
    <row r="1675" spans="2:6">
      <c r="B1675" s="203">
        <v>10885</v>
      </c>
      <c r="C1675" s="196">
        <v>24</v>
      </c>
      <c r="D1675" s="196">
        <v>4.5</v>
      </c>
      <c r="E1675" s="196">
        <v>12</v>
      </c>
      <c r="F1675" s="204">
        <v>0</v>
      </c>
    </row>
    <row r="1676" spans="2:6">
      <c r="B1676" s="205">
        <v>10885</v>
      </c>
      <c r="C1676" s="198">
        <v>70</v>
      </c>
      <c r="D1676" s="198">
        <v>15</v>
      </c>
      <c r="E1676" s="198">
        <v>30</v>
      </c>
      <c r="F1676" s="206">
        <v>0</v>
      </c>
    </row>
    <row r="1677" spans="2:6">
      <c r="B1677" s="203">
        <v>10885</v>
      </c>
      <c r="C1677" s="196">
        <v>77</v>
      </c>
      <c r="D1677" s="196">
        <v>13</v>
      </c>
      <c r="E1677" s="196">
        <v>25</v>
      </c>
      <c r="F1677" s="204">
        <v>0</v>
      </c>
    </row>
    <row r="1678" spans="2:6">
      <c r="B1678" s="205">
        <v>10886</v>
      </c>
      <c r="C1678" s="198">
        <v>10</v>
      </c>
      <c r="D1678" s="198">
        <v>31</v>
      </c>
      <c r="E1678" s="198">
        <v>70</v>
      </c>
      <c r="F1678" s="206">
        <v>0</v>
      </c>
    </row>
    <row r="1679" spans="2:6">
      <c r="B1679" s="203">
        <v>10886</v>
      </c>
      <c r="C1679" s="196">
        <v>31</v>
      </c>
      <c r="D1679" s="196">
        <v>12.5</v>
      </c>
      <c r="E1679" s="196">
        <v>35</v>
      </c>
      <c r="F1679" s="204">
        <v>0</v>
      </c>
    </row>
    <row r="1680" spans="2:6">
      <c r="B1680" s="205">
        <v>10886</v>
      </c>
      <c r="C1680" s="198">
        <v>77</v>
      </c>
      <c r="D1680" s="198">
        <v>13</v>
      </c>
      <c r="E1680" s="198">
        <v>40</v>
      </c>
      <c r="F1680" s="206">
        <v>0</v>
      </c>
    </row>
    <row r="1681" spans="2:6">
      <c r="B1681" s="203">
        <v>10887</v>
      </c>
      <c r="C1681" s="196">
        <v>25</v>
      </c>
      <c r="D1681" s="196">
        <v>14</v>
      </c>
      <c r="E1681" s="196">
        <v>5</v>
      </c>
      <c r="F1681" s="204">
        <v>0</v>
      </c>
    </row>
    <row r="1682" spans="2:6">
      <c r="B1682" s="205">
        <v>10888</v>
      </c>
      <c r="C1682" s="198">
        <v>2</v>
      </c>
      <c r="D1682" s="198">
        <v>19</v>
      </c>
      <c r="E1682" s="198">
        <v>20</v>
      </c>
      <c r="F1682" s="206">
        <v>0</v>
      </c>
    </row>
    <row r="1683" spans="2:6">
      <c r="B1683" s="203">
        <v>10888</v>
      </c>
      <c r="C1683" s="196">
        <v>68</v>
      </c>
      <c r="D1683" s="196">
        <v>12.5</v>
      </c>
      <c r="E1683" s="196">
        <v>18</v>
      </c>
      <c r="F1683" s="204">
        <v>0</v>
      </c>
    </row>
    <row r="1684" spans="2:6">
      <c r="B1684" s="205">
        <v>10889</v>
      </c>
      <c r="C1684" s="198">
        <v>11</v>
      </c>
      <c r="D1684" s="198">
        <v>21</v>
      </c>
      <c r="E1684" s="198">
        <v>40</v>
      </c>
      <c r="F1684" s="206">
        <v>0</v>
      </c>
    </row>
    <row r="1685" spans="2:6">
      <c r="B1685" s="203">
        <v>10889</v>
      </c>
      <c r="C1685" s="196">
        <v>38</v>
      </c>
      <c r="D1685" s="196">
        <v>263.5</v>
      </c>
      <c r="E1685" s="196">
        <v>40</v>
      </c>
      <c r="F1685" s="204">
        <v>0</v>
      </c>
    </row>
    <row r="1686" spans="2:6">
      <c r="B1686" s="205">
        <v>10890</v>
      </c>
      <c r="C1686" s="198">
        <v>17</v>
      </c>
      <c r="D1686" s="198">
        <v>39</v>
      </c>
      <c r="E1686" s="198">
        <v>15</v>
      </c>
      <c r="F1686" s="206">
        <v>0</v>
      </c>
    </row>
    <row r="1687" spans="2:6">
      <c r="B1687" s="203">
        <v>10890</v>
      </c>
      <c r="C1687" s="196">
        <v>34</v>
      </c>
      <c r="D1687" s="196">
        <v>14</v>
      </c>
      <c r="E1687" s="196">
        <v>10</v>
      </c>
      <c r="F1687" s="204">
        <v>0</v>
      </c>
    </row>
    <row r="1688" spans="2:6">
      <c r="B1688" s="205">
        <v>10890</v>
      </c>
      <c r="C1688" s="198">
        <v>41</v>
      </c>
      <c r="D1688" s="198">
        <v>9.65</v>
      </c>
      <c r="E1688" s="198">
        <v>14</v>
      </c>
      <c r="F1688" s="206">
        <v>0</v>
      </c>
    </row>
    <row r="1689" spans="2:6">
      <c r="B1689" s="203">
        <v>10891</v>
      </c>
      <c r="C1689" s="196">
        <v>30</v>
      </c>
      <c r="D1689" s="196">
        <v>25.89</v>
      </c>
      <c r="E1689" s="196">
        <v>15</v>
      </c>
      <c r="F1689" s="204">
        <v>5.000000074505806E-2</v>
      </c>
    </row>
    <row r="1690" spans="2:6">
      <c r="B1690" s="205">
        <v>10892</v>
      </c>
      <c r="C1690" s="198">
        <v>59</v>
      </c>
      <c r="D1690" s="198">
        <v>55</v>
      </c>
      <c r="E1690" s="198">
        <v>40</v>
      </c>
      <c r="F1690" s="206">
        <v>5.000000074505806E-2</v>
      </c>
    </row>
    <row r="1691" spans="2:6">
      <c r="B1691" s="203">
        <v>10893</v>
      </c>
      <c r="C1691" s="196">
        <v>8</v>
      </c>
      <c r="D1691" s="196">
        <v>40</v>
      </c>
      <c r="E1691" s="196">
        <v>30</v>
      </c>
      <c r="F1691" s="204">
        <v>0</v>
      </c>
    </row>
    <row r="1692" spans="2:6">
      <c r="B1692" s="205">
        <v>10893</v>
      </c>
      <c r="C1692" s="198">
        <v>24</v>
      </c>
      <c r="D1692" s="198">
        <v>4.5</v>
      </c>
      <c r="E1692" s="198">
        <v>10</v>
      </c>
      <c r="F1692" s="206">
        <v>0</v>
      </c>
    </row>
    <row r="1693" spans="2:6">
      <c r="B1693" s="203">
        <v>10893</v>
      </c>
      <c r="C1693" s="196">
        <v>29</v>
      </c>
      <c r="D1693" s="196">
        <v>123.79</v>
      </c>
      <c r="E1693" s="196">
        <v>24</v>
      </c>
      <c r="F1693" s="204">
        <v>0</v>
      </c>
    </row>
    <row r="1694" spans="2:6">
      <c r="B1694" s="205">
        <v>10893</v>
      </c>
      <c r="C1694" s="198">
        <v>30</v>
      </c>
      <c r="D1694" s="198">
        <v>25.89</v>
      </c>
      <c r="E1694" s="198">
        <v>35</v>
      </c>
      <c r="F1694" s="206">
        <v>0</v>
      </c>
    </row>
    <row r="1695" spans="2:6">
      <c r="B1695" s="203">
        <v>10893</v>
      </c>
      <c r="C1695" s="196">
        <v>36</v>
      </c>
      <c r="D1695" s="196">
        <v>19</v>
      </c>
      <c r="E1695" s="196">
        <v>20</v>
      </c>
      <c r="F1695" s="204">
        <v>0</v>
      </c>
    </row>
    <row r="1696" spans="2:6">
      <c r="B1696" s="205">
        <v>10894</v>
      </c>
      <c r="C1696" s="198">
        <v>13</v>
      </c>
      <c r="D1696" s="198">
        <v>6</v>
      </c>
      <c r="E1696" s="198">
        <v>28</v>
      </c>
      <c r="F1696" s="206">
        <v>5.000000074505806E-2</v>
      </c>
    </row>
    <row r="1697" spans="2:6">
      <c r="B1697" s="203">
        <v>10894</v>
      </c>
      <c r="C1697" s="196">
        <v>69</v>
      </c>
      <c r="D1697" s="196">
        <v>36</v>
      </c>
      <c r="E1697" s="196">
        <v>50</v>
      </c>
      <c r="F1697" s="204">
        <v>5.000000074505806E-2</v>
      </c>
    </row>
    <row r="1698" spans="2:6">
      <c r="B1698" s="205">
        <v>10894</v>
      </c>
      <c r="C1698" s="198">
        <v>75</v>
      </c>
      <c r="D1698" s="198">
        <v>7.75</v>
      </c>
      <c r="E1698" s="198">
        <v>120</v>
      </c>
      <c r="F1698" s="206">
        <v>5.000000074505806E-2</v>
      </c>
    </row>
    <row r="1699" spans="2:6">
      <c r="B1699" s="203">
        <v>10895</v>
      </c>
      <c r="C1699" s="196">
        <v>24</v>
      </c>
      <c r="D1699" s="196">
        <v>4.5</v>
      </c>
      <c r="E1699" s="196">
        <v>110</v>
      </c>
      <c r="F1699" s="204">
        <v>0</v>
      </c>
    </row>
    <row r="1700" spans="2:6">
      <c r="B1700" s="205">
        <v>10895</v>
      </c>
      <c r="C1700" s="198">
        <v>39</v>
      </c>
      <c r="D1700" s="198">
        <v>18</v>
      </c>
      <c r="E1700" s="198">
        <v>45</v>
      </c>
      <c r="F1700" s="206">
        <v>0</v>
      </c>
    </row>
    <row r="1701" spans="2:6">
      <c r="B1701" s="203">
        <v>10895</v>
      </c>
      <c r="C1701" s="196">
        <v>40</v>
      </c>
      <c r="D1701" s="196">
        <v>18.399999999999999</v>
      </c>
      <c r="E1701" s="196">
        <v>91</v>
      </c>
      <c r="F1701" s="204">
        <v>0</v>
      </c>
    </row>
    <row r="1702" spans="2:6">
      <c r="B1702" s="205">
        <v>10895</v>
      </c>
      <c r="C1702" s="198">
        <v>60</v>
      </c>
      <c r="D1702" s="198">
        <v>34</v>
      </c>
      <c r="E1702" s="198">
        <v>100</v>
      </c>
      <c r="F1702" s="206">
        <v>0</v>
      </c>
    </row>
    <row r="1703" spans="2:6">
      <c r="B1703" s="203">
        <v>10896</v>
      </c>
      <c r="C1703" s="196">
        <v>45</v>
      </c>
      <c r="D1703" s="196">
        <v>9.5</v>
      </c>
      <c r="E1703" s="196">
        <v>15</v>
      </c>
      <c r="F1703" s="204">
        <v>0</v>
      </c>
    </row>
    <row r="1704" spans="2:6">
      <c r="B1704" s="205">
        <v>10896</v>
      </c>
      <c r="C1704" s="198">
        <v>56</v>
      </c>
      <c r="D1704" s="198">
        <v>38</v>
      </c>
      <c r="E1704" s="198">
        <v>16</v>
      </c>
      <c r="F1704" s="206">
        <v>0</v>
      </c>
    </row>
    <row r="1705" spans="2:6">
      <c r="B1705" s="203">
        <v>10897</v>
      </c>
      <c r="C1705" s="196">
        <v>29</v>
      </c>
      <c r="D1705" s="196">
        <v>123.79</v>
      </c>
      <c r="E1705" s="196">
        <v>80</v>
      </c>
      <c r="F1705" s="204">
        <v>0</v>
      </c>
    </row>
    <row r="1706" spans="2:6">
      <c r="B1706" s="205">
        <v>10897</v>
      </c>
      <c r="C1706" s="198">
        <v>30</v>
      </c>
      <c r="D1706" s="198">
        <v>25.89</v>
      </c>
      <c r="E1706" s="198">
        <v>36</v>
      </c>
      <c r="F1706" s="206">
        <v>0</v>
      </c>
    </row>
    <row r="1707" spans="2:6">
      <c r="B1707" s="203">
        <v>10898</v>
      </c>
      <c r="C1707" s="196">
        <v>13</v>
      </c>
      <c r="D1707" s="196">
        <v>6</v>
      </c>
      <c r="E1707" s="196">
        <v>5</v>
      </c>
      <c r="F1707" s="204">
        <v>0</v>
      </c>
    </row>
    <row r="1708" spans="2:6">
      <c r="B1708" s="205">
        <v>10899</v>
      </c>
      <c r="C1708" s="198">
        <v>39</v>
      </c>
      <c r="D1708" s="198">
        <v>18</v>
      </c>
      <c r="E1708" s="198">
        <v>8</v>
      </c>
      <c r="F1708" s="206">
        <v>0.15000000596046448</v>
      </c>
    </row>
    <row r="1709" spans="2:6">
      <c r="B1709" s="203">
        <v>10900</v>
      </c>
      <c r="C1709" s="196">
        <v>70</v>
      </c>
      <c r="D1709" s="196">
        <v>15</v>
      </c>
      <c r="E1709" s="196">
        <v>3</v>
      </c>
      <c r="F1709" s="204">
        <v>0.25</v>
      </c>
    </row>
    <row r="1710" spans="2:6">
      <c r="B1710" s="205">
        <v>10901</v>
      </c>
      <c r="C1710" s="198">
        <v>41</v>
      </c>
      <c r="D1710" s="198">
        <v>9.65</v>
      </c>
      <c r="E1710" s="198">
        <v>30</v>
      </c>
      <c r="F1710" s="206">
        <v>0</v>
      </c>
    </row>
    <row r="1711" spans="2:6">
      <c r="B1711" s="203">
        <v>10901</v>
      </c>
      <c r="C1711" s="196">
        <v>71</v>
      </c>
      <c r="D1711" s="196">
        <v>21.5</v>
      </c>
      <c r="E1711" s="196">
        <v>30</v>
      </c>
      <c r="F1711" s="204">
        <v>0</v>
      </c>
    </row>
    <row r="1712" spans="2:6">
      <c r="B1712" s="205">
        <v>10902</v>
      </c>
      <c r="C1712" s="198">
        <v>55</v>
      </c>
      <c r="D1712" s="198">
        <v>24</v>
      </c>
      <c r="E1712" s="198">
        <v>30</v>
      </c>
      <c r="F1712" s="206">
        <v>0.15000000596046448</v>
      </c>
    </row>
    <row r="1713" spans="2:6">
      <c r="B1713" s="203">
        <v>10902</v>
      </c>
      <c r="C1713" s="196">
        <v>62</v>
      </c>
      <c r="D1713" s="196">
        <v>49.3</v>
      </c>
      <c r="E1713" s="196">
        <v>6</v>
      </c>
      <c r="F1713" s="204">
        <v>0.15000000596046448</v>
      </c>
    </row>
    <row r="1714" spans="2:6">
      <c r="B1714" s="205">
        <v>10903</v>
      </c>
      <c r="C1714" s="198">
        <v>13</v>
      </c>
      <c r="D1714" s="198">
        <v>6</v>
      </c>
      <c r="E1714" s="198">
        <v>40</v>
      </c>
      <c r="F1714" s="206">
        <v>0</v>
      </c>
    </row>
    <row r="1715" spans="2:6">
      <c r="B1715" s="203">
        <v>10903</v>
      </c>
      <c r="C1715" s="196">
        <v>65</v>
      </c>
      <c r="D1715" s="196">
        <v>21.05</v>
      </c>
      <c r="E1715" s="196">
        <v>21</v>
      </c>
      <c r="F1715" s="204">
        <v>0</v>
      </c>
    </row>
    <row r="1716" spans="2:6">
      <c r="B1716" s="205">
        <v>10903</v>
      </c>
      <c r="C1716" s="198">
        <v>68</v>
      </c>
      <c r="D1716" s="198">
        <v>12.5</v>
      </c>
      <c r="E1716" s="198">
        <v>20</v>
      </c>
      <c r="F1716" s="206">
        <v>0</v>
      </c>
    </row>
    <row r="1717" spans="2:6">
      <c r="B1717" s="203">
        <v>10904</v>
      </c>
      <c r="C1717" s="196">
        <v>58</v>
      </c>
      <c r="D1717" s="196">
        <v>13.25</v>
      </c>
      <c r="E1717" s="196">
        <v>15</v>
      </c>
      <c r="F1717" s="204">
        <v>0</v>
      </c>
    </row>
    <row r="1718" spans="2:6">
      <c r="B1718" s="205">
        <v>10904</v>
      </c>
      <c r="C1718" s="198">
        <v>62</v>
      </c>
      <c r="D1718" s="198">
        <v>49.3</v>
      </c>
      <c r="E1718" s="198">
        <v>35</v>
      </c>
      <c r="F1718" s="206">
        <v>0</v>
      </c>
    </row>
    <row r="1719" spans="2:6">
      <c r="B1719" s="203">
        <v>10905</v>
      </c>
      <c r="C1719" s="196">
        <v>1</v>
      </c>
      <c r="D1719" s="196">
        <v>18</v>
      </c>
      <c r="E1719" s="196">
        <v>20</v>
      </c>
      <c r="F1719" s="204">
        <v>5.000000074505806E-2</v>
      </c>
    </row>
    <row r="1720" spans="2:6">
      <c r="B1720" s="205">
        <v>10906</v>
      </c>
      <c r="C1720" s="198">
        <v>61</v>
      </c>
      <c r="D1720" s="198">
        <v>28.5</v>
      </c>
      <c r="E1720" s="198">
        <v>15</v>
      </c>
      <c r="F1720" s="206">
        <v>0</v>
      </c>
    </row>
    <row r="1721" spans="2:6">
      <c r="B1721" s="203">
        <v>10907</v>
      </c>
      <c r="C1721" s="196">
        <v>75</v>
      </c>
      <c r="D1721" s="196">
        <v>7.75</v>
      </c>
      <c r="E1721" s="196">
        <v>14</v>
      </c>
      <c r="F1721" s="204">
        <v>0</v>
      </c>
    </row>
    <row r="1722" spans="2:6">
      <c r="B1722" s="205">
        <v>10908</v>
      </c>
      <c r="C1722" s="198">
        <v>7</v>
      </c>
      <c r="D1722" s="198">
        <v>30</v>
      </c>
      <c r="E1722" s="198">
        <v>20</v>
      </c>
      <c r="F1722" s="206">
        <v>5.000000074505806E-2</v>
      </c>
    </row>
    <row r="1723" spans="2:6">
      <c r="B1723" s="203">
        <v>10908</v>
      </c>
      <c r="C1723" s="196">
        <v>52</v>
      </c>
      <c r="D1723" s="196">
        <v>7</v>
      </c>
      <c r="E1723" s="196">
        <v>14</v>
      </c>
      <c r="F1723" s="204">
        <v>5.000000074505806E-2</v>
      </c>
    </row>
    <row r="1724" spans="2:6">
      <c r="B1724" s="205">
        <v>10909</v>
      </c>
      <c r="C1724" s="198">
        <v>7</v>
      </c>
      <c r="D1724" s="198">
        <v>30</v>
      </c>
      <c r="E1724" s="198">
        <v>12</v>
      </c>
      <c r="F1724" s="206">
        <v>0</v>
      </c>
    </row>
    <row r="1725" spans="2:6">
      <c r="B1725" s="203">
        <v>10909</v>
      </c>
      <c r="C1725" s="196">
        <v>16</v>
      </c>
      <c r="D1725" s="196">
        <v>17.45</v>
      </c>
      <c r="E1725" s="196">
        <v>15</v>
      </c>
      <c r="F1725" s="204">
        <v>0</v>
      </c>
    </row>
    <row r="1726" spans="2:6">
      <c r="B1726" s="205">
        <v>10909</v>
      </c>
      <c r="C1726" s="198">
        <v>41</v>
      </c>
      <c r="D1726" s="198">
        <v>9.65</v>
      </c>
      <c r="E1726" s="198">
        <v>5</v>
      </c>
      <c r="F1726" s="206">
        <v>0</v>
      </c>
    </row>
    <row r="1727" spans="2:6">
      <c r="B1727" s="203">
        <v>10910</v>
      </c>
      <c r="C1727" s="196">
        <v>19</v>
      </c>
      <c r="D1727" s="196">
        <v>9.1999999999999993</v>
      </c>
      <c r="E1727" s="196">
        <v>12</v>
      </c>
      <c r="F1727" s="204">
        <v>0</v>
      </c>
    </row>
    <row r="1728" spans="2:6">
      <c r="B1728" s="205">
        <v>10910</v>
      </c>
      <c r="C1728" s="198">
        <v>49</v>
      </c>
      <c r="D1728" s="198">
        <v>20</v>
      </c>
      <c r="E1728" s="198">
        <v>10</v>
      </c>
      <c r="F1728" s="206">
        <v>0</v>
      </c>
    </row>
    <row r="1729" spans="2:6">
      <c r="B1729" s="203">
        <v>10910</v>
      </c>
      <c r="C1729" s="196">
        <v>61</v>
      </c>
      <c r="D1729" s="196">
        <v>28.5</v>
      </c>
      <c r="E1729" s="196">
        <v>5</v>
      </c>
      <c r="F1729" s="204">
        <v>0</v>
      </c>
    </row>
    <row r="1730" spans="2:6">
      <c r="B1730" s="205">
        <v>10911</v>
      </c>
      <c r="C1730" s="198">
        <v>1</v>
      </c>
      <c r="D1730" s="198">
        <v>18</v>
      </c>
      <c r="E1730" s="198">
        <v>10</v>
      </c>
      <c r="F1730" s="206">
        <v>0</v>
      </c>
    </row>
    <row r="1731" spans="2:6">
      <c r="B1731" s="203">
        <v>10911</v>
      </c>
      <c r="C1731" s="196">
        <v>17</v>
      </c>
      <c r="D1731" s="196">
        <v>39</v>
      </c>
      <c r="E1731" s="196">
        <v>12</v>
      </c>
      <c r="F1731" s="204">
        <v>0</v>
      </c>
    </row>
    <row r="1732" spans="2:6">
      <c r="B1732" s="205">
        <v>10911</v>
      </c>
      <c r="C1732" s="198">
        <v>67</v>
      </c>
      <c r="D1732" s="198">
        <v>14</v>
      </c>
      <c r="E1732" s="198">
        <v>15</v>
      </c>
      <c r="F1732" s="206">
        <v>0</v>
      </c>
    </row>
    <row r="1733" spans="2:6">
      <c r="B1733" s="203">
        <v>10912</v>
      </c>
      <c r="C1733" s="196">
        <v>11</v>
      </c>
      <c r="D1733" s="196">
        <v>21</v>
      </c>
      <c r="E1733" s="196">
        <v>40</v>
      </c>
      <c r="F1733" s="204">
        <v>0.25</v>
      </c>
    </row>
    <row r="1734" spans="2:6">
      <c r="B1734" s="205">
        <v>10912</v>
      </c>
      <c r="C1734" s="198">
        <v>29</v>
      </c>
      <c r="D1734" s="198">
        <v>123.79</v>
      </c>
      <c r="E1734" s="198">
        <v>60</v>
      </c>
      <c r="F1734" s="206">
        <v>0.25</v>
      </c>
    </row>
    <row r="1735" spans="2:6">
      <c r="B1735" s="203">
        <v>10913</v>
      </c>
      <c r="C1735" s="196">
        <v>4</v>
      </c>
      <c r="D1735" s="196">
        <v>22</v>
      </c>
      <c r="E1735" s="196">
        <v>30</v>
      </c>
      <c r="F1735" s="204">
        <v>0.25</v>
      </c>
    </row>
    <row r="1736" spans="2:6">
      <c r="B1736" s="205">
        <v>10913</v>
      </c>
      <c r="C1736" s="198">
        <v>33</v>
      </c>
      <c r="D1736" s="198">
        <v>2.5</v>
      </c>
      <c r="E1736" s="198">
        <v>40</v>
      </c>
      <c r="F1736" s="206">
        <v>0.25</v>
      </c>
    </row>
    <row r="1737" spans="2:6">
      <c r="B1737" s="203">
        <v>10913</v>
      </c>
      <c r="C1737" s="196">
        <v>58</v>
      </c>
      <c r="D1737" s="196">
        <v>13.25</v>
      </c>
      <c r="E1737" s="196">
        <v>15</v>
      </c>
      <c r="F1737" s="204">
        <v>0</v>
      </c>
    </row>
    <row r="1738" spans="2:6">
      <c r="B1738" s="205">
        <v>10914</v>
      </c>
      <c r="C1738" s="198">
        <v>71</v>
      </c>
      <c r="D1738" s="198">
        <v>21.5</v>
      </c>
      <c r="E1738" s="198">
        <v>25</v>
      </c>
      <c r="F1738" s="206">
        <v>0</v>
      </c>
    </row>
    <row r="1739" spans="2:6">
      <c r="B1739" s="203">
        <v>10915</v>
      </c>
      <c r="C1739" s="196">
        <v>17</v>
      </c>
      <c r="D1739" s="196">
        <v>39</v>
      </c>
      <c r="E1739" s="196">
        <v>10</v>
      </c>
      <c r="F1739" s="204">
        <v>0</v>
      </c>
    </row>
    <row r="1740" spans="2:6">
      <c r="B1740" s="205">
        <v>10915</v>
      </c>
      <c r="C1740" s="198">
        <v>33</v>
      </c>
      <c r="D1740" s="198">
        <v>2.5</v>
      </c>
      <c r="E1740" s="198">
        <v>30</v>
      </c>
      <c r="F1740" s="206">
        <v>0</v>
      </c>
    </row>
    <row r="1741" spans="2:6">
      <c r="B1741" s="203">
        <v>10915</v>
      </c>
      <c r="C1741" s="196">
        <v>54</v>
      </c>
      <c r="D1741" s="196">
        <v>7.45</v>
      </c>
      <c r="E1741" s="196">
        <v>10</v>
      </c>
      <c r="F1741" s="204">
        <v>0</v>
      </c>
    </row>
    <row r="1742" spans="2:6">
      <c r="B1742" s="205">
        <v>10916</v>
      </c>
      <c r="C1742" s="198">
        <v>16</v>
      </c>
      <c r="D1742" s="198">
        <v>17.45</v>
      </c>
      <c r="E1742" s="198">
        <v>6</v>
      </c>
      <c r="F1742" s="206">
        <v>0</v>
      </c>
    </row>
    <row r="1743" spans="2:6">
      <c r="B1743" s="203">
        <v>10916</v>
      </c>
      <c r="C1743" s="196">
        <v>32</v>
      </c>
      <c r="D1743" s="196">
        <v>32</v>
      </c>
      <c r="E1743" s="196">
        <v>6</v>
      </c>
      <c r="F1743" s="204">
        <v>0</v>
      </c>
    </row>
    <row r="1744" spans="2:6">
      <c r="B1744" s="205">
        <v>10916</v>
      </c>
      <c r="C1744" s="198">
        <v>57</v>
      </c>
      <c r="D1744" s="198">
        <v>19.5</v>
      </c>
      <c r="E1744" s="198">
        <v>20</v>
      </c>
      <c r="F1744" s="206">
        <v>0</v>
      </c>
    </row>
    <row r="1745" spans="2:6">
      <c r="B1745" s="203">
        <v>10917</v>
      </c>
      <c r="C1745" s="196">
        <v>30</v>
      </c>
      <c r="D1745" s="196">
        <v>25.89</v>
      </c>
      <c r="E1745" s="196">
        <v>1</v>
      </c>
      <c r="F1745" s="204">
        <v>0</v>
      </c>
    </row>
    <row r="1746" spans="2:6">
      <c r="B1746" s="205">
        <v>10917</v>
      </c>
      <c r="C1746" s="198">
        <v>60</v>
      </c>
      <c r="D1746" s="198">
        <v>34</v>
      </c>
      <c r="E1746" s="198">
        <v>10</v>
      </c>
      <c r="F1746" s="206">
        <v>0</v>
      </c>
    </row>
    <row r="1747" spans="2:6">
      <c r="B1747" s="203">
        <v>10918</v>
      </c>
      <c r="C1747" s="196">
        <v>1</v>
      </c>
      <c r="D1747" s="196">
        <v>18</v>
      </c>
      <c r="E1747" s="196">
        <v>60</v>
      </c>
      <c r="F1747" s="204">
        <v>0.25</v>
      </c>
    </row>
    <row r="1748" spans="2:6">
      <c r="B1748" s="205">
        <v>10918</v>
      </c>
      <c r="C1748" s="198">
        <v>60</v>
      </c>
      <c r="D1748" s="198">
        <v>34</v>
      </c>
      <c r="E1748" s="198">
        <v>25</v>
      </c>
      <c r="F1748" s="206">
        <v>0.25</v>
      </c>
    </row>
    <row r="1749" spans="2:6">
      <c r="B1749" s="203">
        <v>10919</v>
      </c>
      <c r="C1749" s="196">
        <v>16</v>
      </c>
      <c r="D1749" s="196">
        <v>17.45</v>
      </c>
      <c r="E1749" s="196">
        <v>24</v>
      </c>
      <c r="F1749" s="204">
        <v>0</v>
      </c>
    </row>
    <row r="1750" spans="2:6">
      <c r="B1750" s="205">
        <v>10919</v>
      </c>
      <c r="C1750" s="198">
        <v>25</v>
      </c>
      <c r="D1750" s="198">
        <v>14</v>
      </c>
      <c r="E1750" s="198">
        <v>24</v>
      </c>
      <c r="F1750" s="206">
        <v>0</v>
      </c>
    </row>
    <row r="1751" spans="2:6">
      <c r="B1751" s="203">
        <v>10919</v>
      </c>
      <c r="C1751" s="196">
        <v>40</v>
      </c>
      <c r="D1751" s="196">
        <v>18.399999999999999</v>
      </c>
      <c r="E1751" s="196">
        <v>20</v>
      </c>
      <c r="F1751" s="204">
        <v>0</v>
      </c>
    </row>
    <row r="1752" spans="2:6">
      <c r="B1752" s="205">
        <v>10920</v>
      </c>
      <c r="C1752" s="198">
        <v>50</v>
      </c>
      <c r="D1752" s="198">
        <v>16.25</v>
      </c>
      <c r="E1752" s="198">
        <v>24</v>
      </c>
      <c r="F1752" s="206">
        <v>0</v>
      </c>
    </row>
    <row r="1753" spans="2:6">
      <c r="B1753" s="203">
        <v>10921</v>
      </c>
      <c r="C1753" s="196">
        <v>35</v>
      </c>
      <c r="D1753" s="196">
        <v>18</v>
      </c>
      <c r="E1753" s="196">
        <v>10</v>
      </c>
      <c r="F1753" s="204">
        <v>0</v>
      </c>
    </row>
    <row r="1754" spans="2:6">
      <c r="B1754" s="205">
        <v>10921</v>
      </c>
      <c r="C1754" s="198">
        <v>63</v>
      </c>
      <c r="D1754" s="198">
        <v>43.9</v>
      </c>
      <c r="E1754" s="198">
        <v>40</v>
      </c>
      <c r="F1754" s="206">
        <v>0</v>
      </c>
    </row>
    <row r="1755" spans="2:6">
      <c r="B1755" s="203">
        <v>10922</v>
      </c>
      <c r="C1755" s="196">
        <v>17</v>
      </c>
      <c r="D1755" s="196">
        <v>39</v>
      </c>
      <c r="E1755" s="196">
        <v>15</v>
      </c>
      <c r="F1755" s="204">
        <v>0</v>
      </c>
    </row>
    <row r="1756" spans="2:6">
      <c r="B1756" s="205">
        <v>10922</v>
      </c>
      <c r="C1756" s="198">
        <v>24</v>
      </c>
      <c r="D1756" s="198">
        <v>4.5</v>
      </c>
      <c r="E1756" s="198">
        <v>35</v>
      </c>
      <c r="F1756" s="206">
        <v>0</v>
      </c>
    </row>
    <row r="1757" spans="2:6">
      <c r="B1757" s="203">
        <v>10923</v>
      </c>
      <c r="C1757" s="196">
        <v>42</v>
      </c>
      <c r="D1757" s="196">
        <v>14</v>
      </c>
      <c r="E1757" s="196">
        <v>10</v>
      </c>
      <c r="F1757" s="204">
        <v>0.20000000298023224</v>
      </c>
    </row>
    <row r="1758" spans="2:6">
      <c r="B1758" s="205">
        <v>10923</v>
      </c>
      <c r="C1758" s="198">
        <v>43</v>
      </c>
      <c r="D1758" s="198">
        <v>46</v>
      </c>
      <c r="E1758" s="198">
        <v>10</v>
      </c>
      <c r="F1758" s="206">
        <v>0.20000000298023224</v>
      </c>
    </row>
    <row r="1759" spans="2:6">
      <c r="B1759" s="203">
        <v>10923</v>
      </c>
      <c r="C1759" s="196">
        <v>67</v>
      </c>
      <c r="D1759" s="196">
        <v>14</v>
      </c>
      <c r="E1759" s="196">
        <v>24</v>
      </c>
      <c r="F1759" s="204">
        <v>0.20000000298023224</v>
      </c>
    </row>
    <row r="1760" spans="2:6">
      <c r="B1760" s="205">
        <v>10924</v>
      </c>
      <c r="C1760" s="198">
        <v>10</v>
      </c>
      <c r="D1760" s="198">
        <v>31</v>
      </c>
      <c r="E1760" s="198">
        <v>20</v>
      </c>
      <c r="F1760" s="206">
        <v>0.10000000149011612</v>
      </c>
    </row>
    <row r="1761" spans="2:6">
      <c r="B1761" s="203">
        <v>10924</v>
      </c>
      <c r="C1761" s="196">
        <v>28</v>
      </c>
      <c r="D1761" s="196">
        <v>45.6</v>
      </c>
      <c r="E1761" s="196">
        <v>30</v>
      </c>
      <c r="F1761" s="204">
        <v>0.10000000149011612</v>
      </c>
    </row>
    <row r="1762" spans="2:6">
      <c r="B1762" s="205">
        <v>10924</v>
      </c>
      <c r="C1762" s="198">
        <v>75</v>
      </c>
      <c r="D1762" s="198">
        <v>7.75</v>
      </c>
      <c r="E1762" s="198">
        <v>6</v>
      </c>
      <c r="F1762" s="206">
        <v>0</v>
      </c>
    </row>
    <row r="1763" spans="2:6">
      <c r="B1763" s="203">
        <v>10925</v>
      </c>
      <c r="C1763" s="196">
        <v>36</v>
      </c>
      <c r="D1763" s="196">
        <v>19</v>
      </c>
      <c r="E1763" s="196">
        <v>25</v>
      </c>
      <c r="F1763" s="204">
        <v>0.15000000596046448</v>
      </c>
    </row>
    <row r="1764" spans="2:6">
      <c r="B1764" s="205">
        <v>10925</v>
      </c>
      <c r="C1764" s="198">
        <v>52</v>
      </c>
      <c r="D1764" s="198">
        <v>7</v>
      </c>
      <c r="E1764" s="198">
        <v>12</v>
      </c>
      <c r="F1764" s="206">
        <v>0.15000000596046448</v>
      </c>
    </row>
    <row r="1765" spans="2:6">
      <c r="B1765" s="203">
        <v>10926</v>
      </c>
      <c r="C1765" s="196">
        <v>11</v>
      </c>
      <c r="D1765" s="196">
        <v>21</v>
      </c>
      <c r="E1765" s="196">
        <v>2</v>
      </c>
      <c r="F1765" s="204">
        <v>0</v>
      </c>
    </row>
    <row r="1766" spans="2:6">
      <c r="B1766" s="205">
        <v>10926</v>
      </c>
      <c r="C1766" s="198">
        <v>13</v>
      </c>
      <c r="D1766" s="198">
        <v>6</v>
      </c>
      <c r="E1766" s="198">
        <v>10</v>
      </c>
      <c r="F1766" s="206">
        <v>0</v>
      </c>
    </row>
    <row r="1767" spans="2:6">
      <c r="B1767" s="203">
        <v>10926</v>
      </c>
      <c r="C1767" s="196">
        <v>19</v>
      </c>
      <c r="D1767" s="196">
        <v>9.1999999999999993</v>
      </c>
      <c r="E1767" s="196">
        <v>7</v>
      </c>
      <c r="F1767" s="204">
        <v>0</v>
      </c>
    </row>
    <row r="1768" spans="2:6">
      <c r="B1768" s="205">
        <v>10926</v>
      </c>
      <c r="C1768" s="198">
        <v>72</v>
      </c>
      <c r="D1768" s="198">
        <v>34.799999999999997</v>
      </c>
      <c r="E1768" s="198">
        <v>10</v>
      </c>
      <c r="F1768" s="206">
        <v>0</v>
      </c>
    </row>
    <row r="1769" spans="2:6">
      <c r="B1769" s="203">
        <v>10927</v>
      </c>
      <c r="C1769" s="196">
        <v>20</v>
      </c>
      <c r="D1769" s="196">
        <v>81</v>
      </c>
      <c r="E1769" s="196">
        <v>5</v>
      </c>
      <c r="F1769" s="204">
        <v>0</v>
      </c>
    </row>
    <row r="1770" spans="2:6">
      <c r="B1770" s="205">
        <v>10927</v>
      </c>
      <c r="C1770" s="198">
        <v>52</v>
      </c>
      <c r="D1770" s="198">
        <v>7</v>
      </c>
      <c r="E1770" s="198">
        <v>5</v>
      </c>
      <c r="F1770" s="206">
        <v>0</v>
      </c>
    </row>
    <row r="1771" spans="2:6">
      <c r="B1771" s="203">
        <v>10927</v>
      </c>
      <c r="C1771" s="196">
        <v>76</v>
      </c>
      <c r="D1771" s="196">
        <v>18</v>
      </c>
      <c r="E1771" s="196">
        <v>20</v>
      </c>
      <c r="F1771" s="204">
        <v>0</v>
      </c>
    </row>
    <row r="1772" spans="2:6">
      <c r="B1772" s="205">
        <v>10928</v>
      </c>
      <c r="C1772" s="198">
        <v>47</v>
      </c>
      <c r="D1772" s="198">
        <v>9.5</v>
      </c>
      <c r="E1772" s="198">
        <v>5</v>
      </c>
      <c r="F1772" s="206">
        <v>0</v>
      </c>
    </row>
    <row r="1773" spans="2:6">
      <c r="B1773" s="203">
        <v>10928</v>
      </c>
      <c r="C1773" s="196">
        <v>76</v>
      </c>
      <c r="D1773" s="196">
        <v>18</v>
      </c>
      <c r="E1773" s="196">
        <v>5</v>
      </c>
      <c r="F1773" s="204">
        <v>0</v>
      </c>
    </row>
    <row r="1774" spans="2:6">
      <c r="B1774" s="205">
        <v>10929</v>
      </c>
      <c r="C1774" s="198">
        <v>21</v>
      </c>
      <c r="D1774" s="198">
        <v>10</v>
      </c>
      <c r="E1774" s="198">
        <v>60</v>
      </c>
      <c r="F1774" s="206">
        <v>0</v>
      </c>
    </row>
    <row r="1775" spans="2:6">
      <c r="B1775" s="203">
        <v>10929</v>
      </c>
      <c r="C1775" s="196">
        <v>75</v>
      </c>
      <c r="D1775" s="196">
        <v>7.75</v>
      </c>
      <c r="E1775" s="196">
        <v>49</v>
      </c>
      <c r="F1775" s="204">
        <v>0</v>
      </c>
    </row>
    <row r="1776" spans="2:6">
      <c r="B1776" s="205">
        <v>10929</v>
      </c>
      <c r="C1776" s="198">
        <v>77</v>
      </c>
      <c r="D1776" s="198">
        <v>13</v>
      </c>
      <c r="E1776" s="198">
        <v>15</v>
      </c>
      <c r="F1776" s="206">
        <v>0</v>
      </c>
    </row>
    <row r="1777" spans="2:6">
      <c r="B1777" s="203">
        <v>10930</v>
      </c>
      <c r="C1777" s="196">
        <v>21</v>
      </c>
      <c r="D1777" s="196">
        <v>10</v>
      </c>
      <c r="E1777" s="196">
        <v>36</v>
      </c>
      <c r="F1777" s="204">
        <v>0</v>
      </c>
    </row>
    <row r="1778" spans="2:6">
      <c r="B1778" s="205">
        <v>10930</v>
      </c>
      <c r="C1778" s="198">
        <v>27</v>
      </c>
      <c r="D1778" s="198">
        <v>43.9</v>
      </c>
      <c r="E1778" s="198">
        <v>25</v>
      </c>
      <c r="F1778" s="206">
        <v>0</v>
      </c>
    </row>
    <row r="1779" spans="2:6">
      <c r="B1779" s="203">
        <v>10930</v>
      </c>
      <c r="C1779" s="196">
        <v>55</v>
      </c>
      <c r="D1779" s="196">
        <v>24</v>
      </c>
      <c r="E1779" s="196">
        <v>25</v>
      </c>
      <c r="F1779" s="204">
        <v>0.20000000298023224</v>
      </c>
    </row>
    <row r="1780" spans="2:6">
      <c r="B1780" s="205">
        <v>10930</v>
      </c>
      <c r="C1780" s="198">
        <v>58</v>
      </c>
      <c r="D1780" s="198">
        <v>13.25</v>
      </c>
      <c r="E1780" s="198">
        <v>30</v>
      </c>
      <c r="F1780" s="206">
        <v>0.20000000298023224</v>
      </c>
    </row>
    <row r="1781" spans="2:6">
      <c r="B1781" s="203">
        <v>10931</v>
      </c>
      <c r="C1781" s="196">
        <v>13</v>
      </c>
      <c r="D1781" s="196">
        <v>6</v>
      </c>
      <c r="E1781" s="196">
        <v>42</v>
      </c>
      <c r="F1781" s="204">
        <v>0.15000000596046448</v>
      </c>
    </row>
    <row r="1782" spans="2:6">
      <c r="B1782" s="205">
        <v>10931</v>
      </c>
      <c r="C1782" s="198">
        <v>57</v>
      </c>
      <c r="D1782" s="198">
        <v>19.5</v>
      </c>
      <c r="E1782" s="198">
        <v>30</v>
      </c>
      <c r="F1782" s="206">
        <v>0</v>
      </c>
    </row>
    <row r="1783" spans="2:6">
      <c r="B1783" s="203">
        <v>10932</v>
      </c>
      <c r="C1783" s="196">
        <v>16</v>
      </c>
      <c r="D1783" s="196">
        <v>17.45</v>
      </c>
      <c r="E1783" s="196">
        <v>30</v>
      </c>
      <c r="F1783" s="204">
        <v>0.10000000149011612</v>
      </c>
    </row>
    <row r="1784" spans="2:6">
      <c r="B1784" s="205">
        <v>10932</v>
      </c>
      <c r="C1784" s="198">
        <v>62</v>
      </c>
      <c r="D1784" s="198">
        <v>49.3</v>
      </c>
      <c r="E1784" s="198">
        <v>14</v>
      </c>
      <c r="F1784" s="206">
        <v>0.10000000149011612</v>
      </c>
    </row>
    <row r="1785" spans="2:6">
      <c r="B1785" s="203">
        <v>10932</v>
      </c>
      <c r="C1785" s="196">
        <v>72</v>
      </c>
      <c r="D1785" s="196">
        <v>34.799999999999997</v>
      </c>
      <c r="E1785" s="196">
        <v>16</v>
      </c>
      <c r="F1785" s="204">
        <v>0</v>
      </c>
    </row>
    <row r="1786" spans="2:6">
      <c r="B1786" s="205">
        <v>10932</v>
      </c>
      <c r="C1786" s="198">
        <v>75</v>
      </c>
      <c r="D1786" s="198">
        <v>7.75</v>
      </c>
      <c r="E1786" s="198">
        <v>20</v>
      </c>
      <c r="F1786" s="206">
        <v>0.10000000149011612</v>
      </c>
    </row>
    <row r="1787" spans="2:6">
      <c r="B1787" s="203">
        <v>10933</v>
      </c>
      <c r="C1787" s="196">
        <v>53</v>
      </c>
      <c r="D1787" s="196">
        <v>32.799999999999997</v>
      </c>
      <c r="E1787" s="196">
        <v>2</v>
      </c>
      <c r="F1787" s="204">
        <v>0</v>
      </c>
    </row>
    <row r="1788" spans="2:6">
      <c r="B1788" s="205">
        <v>10933</v>
      </c>
      <c r="C1788" s="198">
        <v>61</v>
      </c>
      <c r="D1788" s="198">
        <v>28.5</v>
      </c>
      <c r="E1788" s="198">
        <v>30</v>
      </c>
      <c r="F1788" s="206">
        <v>0</v>
      </c>
    </row>
    <row r="1789" spans="2:6">
      <c r="B1789" s="203">
        <v>10934</v>
      </c>
      <c r="C1789" s="196">
        <v>6</v>
      </c>
      <c r="D1789" s="196">
        <v>25</v>
      </c>
      <c r="E1789" s="196">
        <v>20</v>
      </c>
      <c r="F1789" s="204">
        <v>0</v>
      </c>
    </row>
    <row r="1790" spans="2:6">
      <c r="B1790" s="205">
        <v>10935</v>
      </c>
      <c r="C1790" s="198">
        <v>1</v>
      </c>
      <c r="D1790" s="198">
        <v>18</v>
      </c>
      <c r="E1790" s="198">
        <v>21</v>
      </c>
      <c r="F1790" s="206">
        <v>0</v>
      </c>
    </row>
    <row r="1791" spans="2:6">
      <c r="B1791" s="203">
        <v>10935</v>
      </c>
      <c r="C1791" s="196">
        <v>18</v>
      </c>
      <c r="D1791" s="196">
        <v>62.5</v>
      </c>
      <c r="E1791" s="196">
        <v>4</v>
      </c>
      <c r="F1791" s="204">
        <v>0.25</v>
      </c>
    </row>
    <row r="1792" spans="2:6">
      <c r="B1792" s="205">
        <v>10935</v>
      </c>
      <c r="C1792" s="198">
        <v>23</v>
      </c>
      <c r="D1792" s="198">
        <v>9</v>
      </c>
      <c r="E1792" s="198">
        <v>8</v>
      </c>
      <c r="F1792" s="206">
        <v>0.25</v>
      </c>
    </row>
    <row r="1793" spans="2:6">
      <c r="B1793" s="203">
        <v>10936</v>
      </c>
      <c r="C1793" s="196">
        <v>36</v>
      </c>
      <c r="D1793" s="196">
        <v>19</v>
      </c>
      <c r="E1793" s="196">
        <v>30</v>
      </c>
      <c r="F1793" s="204">
        <v>0.20000000298023224</v>
      </c>
    </row>
    <row r="1794" spans="2:6">
      <c r="B1794" s="205">
        <v>10937</v>
      </c>
      <c r="C1794" s="198">
        <v>28</v>
      </c>
      <c r="D1794" s="198">
        <v>45.6</v>
      </c>
      <c r="E1794" s="198">
        <v>8</v>
      </c>
      <c r="F1794" s="206">
        <v>0</v>
      </c>
    </row>
    <row r="1795" spans="2:6">
      <c r="B1795" s="203">
        <v>10937</v>
      </c>
      <c r="C1795" s="196">
        <v>34</v>
      </c>
      <c r="D1795" s="196">
        <v>14</v>
      </c>
      <c r="E1795" s="196">
        <v>20</v>
      </c>
      <c r="F1795" s="204">
        <v>0</v>
      </c>
    </row>
    <row r="1796" spans="2:6">
      <c r="B1796" s="205">
        <v>10938</v>
      </c>
      <c r="C1796" s="198">
        <v>13</v>
      </c>
      <c r="D1796" s="198">
        <v>6</v>
      </c>
      <c r="E1796" s="198">
        <v>20</v>
      </c>
      <c r="F1796" s="206">
        <v>0.25</v>
      </c>
    </row>
    <row r="1797" spans="2:6">
      <c r="B1797" s="203">
        <v>10938</v>
      </c>
      <c r="C1797" s="196">
        <v>43</v>
      </c>
      <c r="D1797" s="196">
        <v>46</v>
      </c>
      <c r="E1797" s="196">
        <v>24</v>
      </c>
      <c r="F1797" s="204">
        <v>0.25</v>
      </c>
    </row>
    <row r="1798" spans="2:6">
      <c r="B1798" s="205">
        <v>10938</v>
      </c>
      <c r="C1798" s="198">
        <v>60</v>
      </c>
      <c r="D1798" s="198">
        <v>34</v>
      </c>
      <c r="E1798" s="198">
        <v>49</v>
      </c>
      <c r="F1798" s="206">
        <v>0.25</v>
      </c>
    </row>
    <row r="1799" spans="2:6">
      <c r="B1799" s="203">
        <v>10938</v>
      </c>
      <c r="C1799" s="196">
        <v>71</v>
      </c>
      <c r="D1799" s="196">
        <v>21.5</v>
      </c>
      <c r="E1799" s="196">
        <v>35</v>
      </c>
      <c r="F1799" s="204">
        <v>0.25</v>
      </c>
    </row>
    <row r="1800" spans="2:6">
      <c r="B1800" s="205">
        <v>10939</v>
      </c>
      <c r="C1800" s="198">
        <v>2</v>
      </c>
      <c r="D1800" s="198">
        <v>19</v>
      </c>
      <c r="E1800" s="198">
        <v>10</v>
      </c>
      <c r="F1800" s="206">
        <v>0.15000000596046448</v>
      </c>
    </row>
    <row r="1801" spans="2:6">
      <c r="B1801" s="203">
        <v>10939</v>
      </c>
      <c r="C1801" s="196">
        <v>67</v>
      </c>
      <c r="D1801" s="196">
        <v>14</v>
      </c>
      <c r="E1801" s="196">
        <v>40</v>
      </c>
      <c r="F1801" s="204">
        <v>0.15000000596046448</v>
      </c>
    </row>
    <row r="1802" spans="2:6">
      <c r="B1802" s="205">
        <v>10940</v>
      </c>
      <c r="C1802" s="198">
        <v>7</v>
      </c>
      <c r="D1802" s="198">
        <v>30</v>
      </c>
      <c r="E1802" s="198">
        <v>8</v>
      </c>
      <c r="F1802" s="206">
        <v>0</v>
      </c>
    </row>
    <row r="1803" spans="2:6">
      <c r="B1803" s="203">
        <v>10940</v>
      </c>
      <c r="C1803" s="196">
        <v>13</v>
      </c>
      <c r="D1803" s="196">
        <v>6</v>
      </c>
      <c r="E1803" s="196">
        <v>20</v>
      </c>
      <c r="F1803" s="204">
        <v>0</v>
      </c>
    </row>
    <row r="1804" spans="2:6">
      <c r="B1804" s="205">
        <v>10941</v>
      </c>
      <c r="C1804" s="198">
        <v>31</v>
      </c>
      <c r="D1804" s="198">
        <v>12.5</v>
      </c>
      <c r="E1804" s="198">
        <v>44</v>
      </c>
      <c r="F1804" s="206">
        <v>0.25</v>
      </c>
    </row>
    <row r="1805" spans="2:6">
      <c r="B1805" s="203">
        <v>10941</v>
      </c>
      <c r="C1805" s="196">
        <v>62</v>
      </c>
      <c r="D1805" s="196">
        <v>49.3</v>
      </c>
      <c r="E1805" s="196">
        <v>30</v>
      </c>
      <c r="F1805" s="204">
        <v>0.25</v>
      </c>
    </row>
    <row r="1806" spans="2:6">
      <c r="B1806" s="205">
        <v>10941</v>
      </c>
      <c r="C1806" s="198">
        <v>68</v>
      </c>
      <c r="D1806" s="198">
        <v>12.5</v>
      </c>
      <c r="E1806" s="198">
        <v>80</v>
      </c>
      <c r="F1806" s="206">
        <v>0.25</v>
      </c>
    </row>
    <row r="1807" spans="2:6">
      <c r="B1807" s="203">
        <v>10941</v>
      </c>
      <c r="C1807" s="196">
        <v>72</v>
      </c>
      <c r="D1807" s="196">
        <v>34.799999999999997</v>
      </c>
      <c r="E1807" s="196">
        <v>50</v>
      </c>
      <c r="F1807" s="204">
        <v>0</v>
      </c>
    </row>
    <row r="1808" spans="2:6">
      <c r="B1808" s="205">
        <v>10942</v>
      </c>
      <c r="C1808" s="198">
        <v>49</v>
      </c>
      <c r="D1808" s="198">
        <v>20</v>
      </c>
      <c r="E1808" s="198">
        <v>28</v>
      </c>
      <c r="F1808" s="206">
        <v>0</v>
      </c>
    </row>
    <row r="1809" spans="2:6">
      <c r="B1809" s="203">
        <v>10943</v>
      </c>
      <c r="C1809" s="196">
        <v>13</v>
      </c>
      <c r="D1809" s="196">
        <v>6</v>
      </c>
      <c r="E1809" s="196">
        <v>15</v>
      </c>
      <c r="F1809" s="204">
        <v>0</v>
      </c>
    </row>
    <row r="1810" spans="2:6">
      <c r="B1810" s="205">
        <v>10943</v>
      </c>
      <c r="C1810" s="198">
        <v>22</v>
      </c>
      <c r="D1810" s="198">
        <v>21</v>
      </c>
      <c r="E1810" s="198">
        <v>21</v>
      </c>
      <c r="F1810" s="206">
        <v>0</v>
      </c>
    </row>
    <row r="1811" spans="2:6">
      <c r="B1811" s="203">
        <v>10943</v>
      </c>
      <c r="C1811" s="196">
        <v>46</v>
      </c>
      <c r="D1811" s="196">
        <v>12</v>
      </c>
      <c r="E1811" s="196">
        <v>15</v>
      </c>
      <c r="F1811" s="204">
        <v>0</v>
      </c>
    </row>
    <row r="1812" spans="2:6">
      <c r="B1812" s="205">
        <v>10944</v>
      </c>
      <c r="C1812" s="198">
        <v>11</v>
      </c>
      <c r="D1812" s="198">
        <v>21</v>
      </c>
      <c r="E1812" s="198">
        <v>5</v>
      </c>
      <c r="F1812" s="206">
        <v>0.25</v>
      </c>
    </row>
    <row r="1813" spans="2:6">
      <c r="B1813" s="203">
        <v>10944</v>
      </c>
      <c r="C1813" s="196">
        <v>44</v>
      </c>
      <c r="D1813" s="196">
        <v>19.45</v>
      </c>
      <c r="E1813" s="196">
        <v>18</v>
      </c>
      <c r="F1813" s="204">
        <v>0.25</v>
      </c>
    </row>
    <row r="1814" spans="2:6">
      <c r="B1814" s="205">
        <v>10944</v>
      </c>
      <c r="C1814" s="198">
        <v>56</v>
      </c>
      <c r="D1814" s="198">
        <v>38</v>
      </c>
      <c r="E1814" s="198">
        <v>18</v>
      </c>
      <c r="F1814" s="206">
        <v>0</v>
      </c>
    </row>
    <row r="1815" spans="2:6">
      <c r="B1815" s="203">
        <v>10945</v>
      </c>
      <c r="C1815" s="196">
        <v>13</v>
      </c>
      <c r="D1815" s="196">
        <v>6</v>
      </c>
      <c r="E1815" s="196">
        <v>20</v>
      </c>
      <c r="F1815" s="204">
        <v>0</v>
      </c>
    </row>
    <row r="1816" spans="2:6">
      <c r="B1816" s="205">
        <v>10945</v>
      </c>
      <c r="C1816" s="198">
        <v>31</v>
      </c>
      <c r="D1816" s="198">
        <v>12.5</v>
      </c>
      <c r="E1816" s="198">
        <v>10</v>
      </c>
      <c r="F1816" s="206">
        <v>0</v>
      </c>
    </row>
    <row r="1817" spans="2:6">
      <c r="B1817" s="203">
        <v>10946</v>
      </c>
      <c r="C1817" s="196">
        <v>10</v>
      </c>
      <c r="D1817" s="196">
        <v>31</v>
      </c>
      <c r="E1817" s="196">
        <v>25</v>
      </c>
      <c r="F1817" s="204">
        <v>0</v>
      </c>
    </row>
    <row r="1818" spans="2:6">
      <c r="B1818" s="205">
        <v>10946</v>
      </c>
      <c r="C1818" s="198">
        <v>24</v>
      </c>
      <c r="D1818" s="198">
        <v>4.5</v>
      </c>
      <c r="E1818" s="198">
        <v>25</v>
      </c>
      <c r="F1818" s="206">
        <v>0</v>
      </c>
    </row>
    <row r="1819" spans="2:6">
      <c r="B1819" s="203">
        <v>10946</v>
      </c>
      <c r="C1819" s="196">
        <v>77</v>
      </c>
      <c r="D1819" s="196">
        <v>13</v>
      </c>
      <c r="E1819" s="196">
        <v>40</v>
      </c>
      <c r="F1819" s="204">
        <v>0</v>
      </c>
    </row>
    <row r="1820" spans="2:6">
      <c r="B1820" s="205">
        <v>10947</v>
      </c>
      <c r="C1820" s="198">
        <v>59</v>
      </c>
      <c r="D1820" s="198">
        <v>55</v>
      </c>
      <c r="E1820" s="198">
        <v>4</v>
      </c>
      <c r="F1820" s="206">
        <v>0</v>
      </c>
    </row>
    <row r="1821" spans="2:6">
      <c r="B1821" s="203">
        <v>10948</v>
      </c>
      <c r="C1821" s="196">
        <v>50</v>
      </c>
      <c r="D1821" s="196">
        <v>16.25</v>
      </c>
      <c r="E1821" s="196">
        <v>9</v>
      </c>
      <c r="F1821" s="204">
        <v>0</v>
      </c>
    </row>
    <row r="1822" spans="2:6">
      <c r="B1822" s="205">
        <v>10948</v>
      </c>
      <c r="C1822" s="198">
        <v>51</v>
      </c>
      <c r="D1822" s="198">
        <v>53</v>
      </c>
      <c r="E1822" s="198">
        <v>40</v>
      </c>
      <c r="F1822" s="206">
        <v>0</v>
      </c>
    </row>
    <row r="1823" spans="2:6">
      <c r="B1823" s="203">
        <v>10948</v>
      </c>
      <c r="C1823" s="196">
        <v>55</v>
      </c>
      <c r="D1823" s="196">
        <v>24</v>
      </c>
      <c r="E1823" s="196">
        <v>4</v>
      </c>
      <c r="F1823" s="204">
        <v>0</v>
      </c>
    </row>
    <row r="1824" spans="2:6">
      <c r="B1824" s="205">
        <v>10949</v>
      </c>
      <c r="C1824" s="198">
        <v>6</v>
      </c>
      <c r="D1824" s="198">
        <v>25</v>
      </c>
      <c r="E1824" s="198">
        <v>12</v>
      </c>
      <c r="F1824" s="206">
        <v>0</v>
      </c>
    </row>
    <row r="1825" spans="2:6">
      <c r="B1825" s="203">
        <v>10949</v>
      </c>
      <c r="C1825" s="196">
        <v>10</v>
      </c>
      <c r="D1825" s="196">
        <v>31</v>
      </c>
      <c r="E1825" s="196">
        <v>30</v>
      </c>
      <c r="F1825" s="204">
        <v>0</v>
      </c>
    </row>
    <row r="1826" spans="2:6">
      <c r="B1826" s="205">
        <v>10949</v>
      </c>
      <c r="C1826" s="198">
        <v>17</v>
      </c>
      <c r="D1826" s="198">
        <v>39</v>
      </c>
      <c r="E1826" s="198">
        <v>6</v>
      </c>
      <c r="F1826" s="206">
        <v>0</v>
      </c>
    </row>
    <row r="1827" spans="2:6">
      <c r="B1827" s="203">
        <v>10949</v>
      </c>
      <c r="C1827" s="196">
        <v>62</v>
      </c>
      <c r="D1827" s="196">
        <v>49.3</v>
      </c>
      <c r="E1827" s="196">
        <v>60</v>
      </c>
      <c r="F1827" s="204">
        <v>0</v>
      </c>
    </row>
    <row r="1828" spans="2:6">
      <c r="B1828" s="205">
        <v>10950</v>
      </c>
      <c r="C1828" s="198">
        <v>4</v>
      </c>
      <c r="D1828" s="198">
        <v>22</v>
      </c>
      <c r="E1828" s="198">
        <v>5</v>
      </c>
      <c r="F1828" s="206">
        <v>0</v>
      </c>
    </row>
    <row r="1829" spans="2:6">
      <c r="B1829" s="203">
        <v>10951</v>
      </c>
      <c r="C1829" s="196">
        <v>33</v>
      </c>
      <c r="D1829" s="196">
        <v>2.5</v>
      </c>
      <c r="E1829" s="196">
        <v>15</v>
      </c>
      <c r="F1829" s="204">
        <v>5.000000074505806E-2</v>
      </c>
    </row>
    <row r="1830" spans="2:6">
      <c r="B1830" s="205">
        <v>10951</v>
      </c>
      <c r="C1830" s="198">
        <v>41</v>
      </c>
      <c r="D1830" s="198">
        <v>9.65</v>
      </c>
      <c r="E1830" s="198">
        <v>6</v>
      </c>
      <c r="F1830" s="206">
        <v>5.000000074505806E-2</v>
      </c>
    </row>
    <row r="1831" spans="2:6">
      <c r="B1831" s="203">
        <v>10951</v>
      </c>
      <c r="C1831" s="196">
        <v>75</v>
      </c>
      <c r="D1831" s="196">
        <v>7.75</v>
      </c>
      <c r="E1831" s="196">
        <v>50</v>
      </c>
      <c r="F1831" s="204">
        <v>5.000000074505806E-2</v>
      </c>
    </row>
    <row r="1832" spans="2:6">
      <c r="B1832" s="205">
        <v>10952</v>
      </c>
      <c r="C1832" s="198">
        <v>6</v>
      </c>
      <c r="D1832" s="198">
        <v>25</v>
      </c>
      <c r="E1832" s="198">
        <v>16</v>
      </c>
      <c r="F1832" s="206">
        <v>5.000000074505806E-2</v>
      </c>
    </row>
    <row r="1833" spans="2:6">
      <c r="B1833" s="203">
        <v>10952</v>
      </c>
      <c r="C1833" s="196">
        <v>28</v>
      </c>
      <c r="D1833" s="196">
        <v>45.6</v>
      </c>
      <c r="E1833" s="196">
        <v>2</v>
      </c>
      <c r="F1833" s="204">
        <v>0</v>
      </c>
    </row>
    <row r="1834" spans="2:6">
      <c r="B1834" s="205">
        <v>10953</v>
      </c>
      <c r="C1834" s="198">
        <v>20</v>
      </c>
      <c r="D1834" s="198">
        <v>81</v>
      </c>
      <c r="E1834" s="198">
        <v>50</v>
      </c>
      <c r="F1834" s="206">
        <v>5.000000074505806E-2</v>
      </c>
    </row>
    <row r="1835" spans="2:6">
      <c r="B1835" s="203">
        <v>10953</v>
      </c>
      <c r="C1835" s="196">
        <v>31</v>
      </c>
      <c r="D1835" s="196">
        <v>12.5</v>
      </c>
      <c r="E1835" s="196">
        <v>50</v>
      </c>
      <c r="F1835" s="204">
        <v>5.000000074505806E-2</v>
      </c>
    </row>
    <row r="1836" spans="2:6">
      <c r="B1836" s="205">
        <v>10954</v>
      </c>
      <c r="C1836" s="198">
        <v>16</v>
      </c>
      <c r="D1836" s="198">
        <v>17.45</v>
      </c>
      <c r="E1836" s="198">
        <v>28</v>
      </c>
      <c r="F1836" s="206">
        <v>0.15000000596046448</v>
      </c>
    </row>
    <row r="1837" spans="2:6">
      <c r="B1837" s="203">
        <v>10954</v>
      </c>
      <c r="C1837" s="196">
        <v>31</v>
      </c>
      <c r="D1837" s="196">
        <v>12.5</v>
      </c>
      <c r="E1837" s="196">
        <v>25</v>
      </c>
      <c r="F1837" s="204">
        <v>0.15000000596046448</v>
      </c>
    </row>
    <row r="1838" spans="2:6">
      <c r="B1838" s="205">
        <v>10954</v>
      </c>
      <c r="C1838" s="198">
        <v>45</v>
      </c>
      <c r="D1838" s="198">
        <v>9.5</v>
      </c>
      <c r="E1838" s="198">
        <v>30</v>
      </c>
      <c r="F1838" s="206">
        <v>0</v>
      </c>
    </row>
    <row r="1839" spans="2:6">
      <c r="B1839" s="203">
        <v>10954</v>
      </c>
      <c r="C1839" s="196">
        <v>60</v>
      </c>
      <c r="D1839" s="196">
        <v>34</v>
      </c>
      <c r="E1839" s="196">
        <v>24</v>
      </c>
      <c r="F1839" s="204">
        <v>0.15000000596046448</v>
      </c>
    </row>
    <row r="1840" spans="2:6">
      <c r="B1840" s="205">
        <v>10955</v>
      </c>
      <c r="C1840" s="198">
        <v>75</v>
      </c>
      <c r="D1840" s="198">
        <v>7.75</v>
      </c>
      <c r="E1840" s="198">
        <v>12</v>
      </c>
      <c r="F1840" s="206">
        <v>0.20000000298023224</v>
      </c>
    </row>
    <row r="1841" spans="2:6">
      <c r="B1841" s="203">
        <v>10956</v>
      </c>
      <c r="C1841" s="196">
        <v>21</v>
      </c>
      <c r="D1841" s="196">
        <v>10</v>
      </c>
      <c r="E1841" s="196">
        <v>12</v>
      </c>
      <c r="F1841" s="204">
        <v>0</v>
      </c>
    </row>
    <row r="1842" spans="2:6">
      <c r="B1842" s="205">
        <v>10956</v>
      </c>
      <c r="C1842" s="198">
        <v>47</v>
      </c>
      <c r="D1842" s="198">
        <v>9.5</v>
      </c>
      <c r="E1842" s="198">
        <v>14</v>
      </c>
      <c r="F1842" s="206">
        <v>0</v>
      </c>
    </row>
    <row r="1843" spans="2:6">
      <c r="B1843" s="203">
        <v>10956</v>
      </c>
      <c r="C1843" s="196">
        <v>51</v>
      </c>
      <c r="D1843" s="196">
        <v>53</v>
      </c>
      <c r="E1843" s="196">
        <v>8</v>
      </c>
      <c r="F1843" s="204">
        <v>0</v>
      </c>
    </row>
    <row r="1844" spans="2:6">
      <c r="B1844" s="205">
        <v>10957</v>
      </c>
      <c r="C1844" s="198">
        <v>30</v>
      </c>
      <c r="D1844" s="198">
        <v>25.89</v>
      </c>
      <c r="E1844" s="198">
        <v>30</v>
      </c>
      <c r="F1844" s="206">
        <v>0</v>
      </c>
    </row>
    <row r="1845" spans="2:6">
      <c r="B1845" s="203">
        <v>10957</v>
      </c>
      <c r="C1845" s="196">
        <v>35</v>
      </c>
      <c r="D1845" s="196">
        <v>18</v>
      </c>
      <c r="E1845" s="196">
        <v>40</v>
      </c>
      <c r="F1845" s="204">
        <v>0</v>
      </c>
    </row>
    <row r="1846" spans="2:6">
      <c r="B1846" s="205">
        <v>10957</v>
      </c>
      <c r="C1846" s="198">
        <v>64</v>
      </c>
      <c r="D1846" s="198">
        <v>33.25</v>
      </c>
      <c r="E1846" s="198">
        <v>8</v>
      </c>
      <c r="F1846" s="206">
        <v>0</v>
      </c>
    </row>
    <row r="1847" spans="2:6">
      <c r="B1847" s="203">
        <v>10958</v>
      </c>
      <c r="C1847" s="196">
        <v>5</v>
      </c>
      <c r="D1847" s="196">
        <v>21.35</v>
      </c>
      <c r="E1847" s="196">
        <v>20</v>
      </c>
      <c r="F1847" s="204">
        <v>0</v>
      </c>
    </row>
    <row r="1848" spans="2:6">
      <c r="B1848" s="205">
        <v>10958</v>
      </c>
      <c r="C1848" s="198">
        <v>7</v>
      </c>
      <c r="D1848" s="198">
        <v>30</v>
      </c>
      <c r="E1848" s="198">
        <v>6</v>
      </c>
      <c r="F1848" s="206">
        <v>0</v>
      </c>
    </row>
    <row r="1849" spans="2:6">
      <c r="B1849" s="203">
        <v>10958</v>
      </c>
      <c r="C1849" s="196">
        <v>72</v>
      </c>
      <c r="D1849" s="196">
        <v>34.799999999999997</v>
      </c>
      <c r="E1849" s="196">
        <v>5</v>
      </c>
      <c r="F1849" s="204">
        <v>0</v>
      </c>
    </row>
    <row r="1850" spans="2:6">
      <c r="B1850" s="205">
        <v>10959</v>
      </c>
      <c r="C1850" s="198">
        <v>75</v>
      </c>
      <c r="D1850" s="198">
        <v>7.75</v>
      </c>
      <c r="E1850" s="198">
        <v>20</v>
      </c>
      <c r="F1850" s="206">
        <v>0.15000000596046448</v>
      </c>
    </row>
    <row r="1851" spans="2:6">
      <c r="B1851" s="203">
        <v>10960</v>
      </c>
      <c r="C1851" s="196">
        <v>24</v>
      </c>
      <c r="D1851" s="196">
        <v>4.5</v>
      </c>
      <c r="E1851" s="196">
        <v>10</v>
      </c>
      <c r="F1851" s="204">
        <v>0.25</v>
      </c>
    </row>
    <row r="1852" spans="2:6">
      <c r="B1852" s="205">
        <v>10960</v>
      </c>
      <c r="C1852" s="198">
        <v>41</v>
      </c>
      <c r="D1852" s="198">
        <v>9.65</v>
      </c>
      <c r="E1852" s="198">
        <v>24</v>
      </c>
      <c r="F1852" s="206">
        <v>0</v>
      </c>
    </row>
    <row r="1853" spans="2:6">
      <c r="B1853" s="203">
        <v>10961</v>
      </c>
      <c r="C1853" s="196">
        <v>52</v>
      </c>
      <c r="D1853" s="196">
        <v>7</v>
      </c>
      <c r="E1853" s="196">
        <v>6</v>
      </c>
      <c r="F1853" s="204">
        <v>5.000000074505806E-2</v>
      </c>
    </row>
    <row r="1854" spans="2:6">
      <c r="B1854" s="205">
        <v>10961</v>
      </c>
      <c r="C1854" s="198">
        <v>76</v>
      </c>
      <c r="D1854" s="198">
        <v>18</v>
      </c>
      <c r="E1854" s="198">
        <v>60</v>
      </c>
      <c r="F1854" s="206">
        <v>0</v>
      </c>
    </row>
    <row r="1855" spans="2:6">
      <c r="B1855" s="203">
        <v>10962</v>
      </c>
      <c r="C1855" s="196">
        <v>7</v>
      </c>
      <c r="D1855" s="196">
        <v>30</v>
      </c>
      <c r="E1855" s="196">
        <v>45</v>
      </c>
      <c r="F1855" s="204">
        <v>0</v>
      </c>
    </row>
    <row r="1856" spans="2:6">
      <c r="B1856" s="205">
        <v>10962</v>
      </c>
      <c r="C1856" s="198">
        <v>13</v>
      </c>
      <c r="D1856" s="198">
        <v>6</v>
      </c>
      <c r="E1856" s="198">
        <v>77</v>
      </c>
      <c r="F1856" s="206">
        <v>0</v>
      </c>
    </row>
    <row r="1857" spans="2:6">
      <c r="B1857" s="203">
        <v>10962</v>
      </c>
      <c r="C1857" s="196">
        <v>53</v>
      </c>
      <c r="D1857" s="196">
        <v>32.799999999999997</v>
      </c>
      <c r="E1857" s="196">
        <v>20</v>
      </c>
      <c r="F1857" s="204">
        <v>0</v>
      </c>
    </row>
    <row r="1858" spans="2:6">
      <c r="B1858" s="205">
        <v>10962</v>
      </c>
      <c r="C1858" s="198">
        <v>69</v>
      </c>
      <c r="D1858" s="198">
        <v>36</v>
      </c>
      <c r="E1858" s="198">
        <v>9</v>
      </c>
      <c r="F1858" s="206">
        <v>0</v>
      </c>
    </row>
    <row r="1859" spans="2:6">
      <c r="B1859" s="203">
        <v>10962</v>
      </c>
      <c r="C1859" s="196">
        <v>76</v>
      </c>
      <c r="D1859" s="196">
        <v>18</v>
      </c>
      <c r="E1859" s="196">
        <v>44</v>
      </c>
      <c r="F1859" s="204">
        <v>0</v>
      </c>
    </row>
    <row r="1860" spans="2:6">
      <c r="B1860" s="205">
        <v>10963</v>
      </c>
      <c r="C1860" s="198">
        <v>60</v>
      </c>
      <c r="D1860" s="198">
        <v>34</v>
      </c>
      <c r="E1860" s="198">
        <v>2</v>
      </c>
      <c r="F1860" s="206">
        <v>0.15000000596046448</v>
      </c>
    </row>
    <row r="1861" spans="2:6">
      <c r="B1861" s="203">
        <v>10964</v>
      </c>
      <c r="C1861" s="196">
        <v>18</v>
      </c>
      <c r="D1861" s="196">
        <v>62.5</v>
      </c>
      <c r="E1861" s="196">
        <v>6</v>
      </c>
      <c r="F1861" s="204">
        <v>0</v>
      </c>
    </row>
    <row r="1862" spans="2:6">
      <c r="B1862" s="205">
        <v>10964</v>
      </c>
      <c r="C1862" s="198">
        <v>38</v>
      </c>
      <c r="D1862" s="198">
        <v>263.5</v>
      </c>
      <c r="E1862" s="198">
        <v>5</v>
      </c>
      <c r="F1862" s="206">
        <v>0</v>
      </c>
    </row>
    <row r="1863" spans="2:6">
      <c r="B1863" s="203">
        <v>10964</v>
      </c>
      <c r="C1863" s="196">
        <v>69</v>
      </c>
      <c r="D1863" s="196">
        <v>36</v>
      </c>
      <c r="E1863" s="196">
        <v>10</v>
      </c>
      <c r="F1863" s="204">
        <v>0</v>
      </c>
    </row>
    <row r="1864" spans="2:6">
      <c r="B1864" s="205">
        <v>10965</v>
      </c>
      <c r="C1864" s="198">
        <v>51</v>
      </c>
      <c r="D1864" s="198">
        <v>53</v>
      </c>
      <c r="E1864" s="198">
        <v>16</v>
      </c>
      <c r="F1864" s="206">
        <v>0</v>
      </c>
    </row>
    <row r="1865" spans="2:6">
      <c r="B1865" s="203">
        <v>10966</v>
      </c>
      <c r="C1865" s="196">
        <v>37</v>
      </c>
      <c r="D1865" s="196">
        <v>26</v>
      </c>
      <c r="E1865" s="196">
        <v>8</v>
      </c>
      <c r="F1865" s="204">
        <v>0</v>
      </c>
    </row>
    <row r="1866" spans="2:6">
      <c r="B1866" s="205">
        <v>10966</v>
      </c>
      <c r="C1866" s="198">
        <v>56</v>
      </c>
      <c r="D1866" s="198">
        <v>38</v>
      </c>
      <c r="E1866" s="198">
        <v>12</v>
      </c>
      <c r="F1866" s="206">
        <v>0.15000000596046448</v>
      </c>
    </row>
    <row r="1867" spans="2:6">
      <c r="B1867" s="203">
        <v>10966</v>
      </c>
      <c r="C1867" s="196">
        <v>62</v>
      </c>
      <c r="D1867" s="196">
        <v>49.3</v>
      </c>
      <c r="E1867" s="196">
        <v>12</v>
      </c>
      <c r="F1867" s="204">
        <v>0.15000000596046448</v>
      </c>
    </row>
    <row r="1868" spans="2:6">
      <c r="B1868" s="205">
        <v>10967</v>
      </c>
      <c r="C1868" s="198">
        <v>19</v>
      </c>
      <c r="D1868" s="198">
        <v>9.1999999999999993</v>
      </c>
      <c r="E1868" s="198">
        <v>12</v>
      </c>
      <c r="F1868" s="206">
        <v>0</v>
      </c>
    </row>
    <row r="1869" spans="2:6">
      <c r="B1869" s="203">
        <v>10967</v>
      </c>
      <c r="C1869" s="196">
        <v>49</v>
      </c>
      <c r="D1869" s="196">
        <v>20</v>
      </c>
      <c r="E1869" s="196">
        <v>40</v>
      </c>
      <c r="F1869" s="204">
        <v>0</v>
      </c>
    </row>
    <row r="1870" spans="2:6">
      <c r="B1870" s="205">
        <v>10968</v>
      </c>
      <c r="C1870" s="198">
        <v>12</v>
      </c>
      <c r="D1870" s="198">
        <v>38</v>
      </c>
      <c r="E1870" s="198">
        <v>30</v>
      </c>
      <c r="F1870" s="206">
        <v>0</v>
      </c>
    </row>
    <row r="1871" spans="2:6">
      <c r="B1871" s="203">
        <v>10968</v>
      </c>
      <c r="C1871" s="196">
        <v>24</v>
      </c>
      <c r="D1871" s="196">
        <v>4.5</v>
      </c>
      <c r="E1871" s="196">
        <v>30</v>
      </c>
      <c r="F1871" s="204">
        <v>0</v>
      </c>
    </row>
    <row r="1872" spans="2:6">
      <c r="B1872" s="205">
        <v>10968</v>
      </c>
      <c r="C1872" s="198">
        <v>64</v>
      </c>
      <c r="D1872" s="198">
        <v>33.25</v>
      </c>
      <c r="E1872" s="198">
        <v>4</v>
      </c>
      <c r="F1872" s="206">
        <v>0</v>
      </c>
    </row>
    <row r="1873" spans="2:6">
      <c r="B1873" s="203">
        <v>10969</v>
      </c>
      <c r="C1873" s="196">
        <v>46</v>
      </c>
      <c r="D1873" s="196">
        <v>12</v>
      </c>
      <c r="E1873" s="196">
        <v>9</v>
      </c>
      <c r="F1873" s="204">
        <v>0</v>
      </c>
    </row>
    <row r="1874" spans="2:6">
      <c r="B1874" s="205">
        <v>10970</v>
      </c>
      <c r="C1874" s="198">
        <v>52</v>
      </c>
      <c r="D1874" s="198">
        <v>7</v>
      </c>
      <c r="E1874" s="198">
        <v>40</v>
      </c>
      <c r="F1874" s="206">
        <v>0.20000000298023224</v>
      </c>
    </row>
    <row r="1875" spans="2:6">
      <c r="B1875" s="203">
        <v>10971</v>
      </c>
      <c r="C1875" s="196">
        <v>29</v>
      </c>
      <c r="D1875" s="196">
        <v>123.79</v>
      </c>
      <c r="E1875" s="196">
        <v>14</v>
      </c>
      <c r="F1875" s="204">
        <v>0</v>
      </c>
    </row>
    <row r="1876" spans="2:6">
      <c r="B1876" s="205">
        <v>10972</v>
      </c>
      <c r="C1876" s="198">
        <v>17</v>
      </c>
      <c r="D1876" s="198">
        <v>39</v>
      </c>
      <c r="E1876" s="198">
        <v>6</v>
      </c>
      <c r="F1876" s="206">
        <v>0</v>
      </c>
    </row>
    <row r="1877" spans="2:6">
      <c r="B1877" s="203">
        <v>10972</v>
      </c>
      <c r="C1877" s="196">
        <v>33</v>
      </c>
      <c r="D1877" s="196">
        <v>2.5</v>
      </c>
      <c r="E1877" s="196">
        <v>7</v>
      </c>
      <c r="F1877" s="204">
        <v>0</v>
      </c>
    </row>
    <row r="1878" spans="2:6">
      <c r="B1878" s="205">
        <v>10973</v>
      </c>
      <c r="C1878" s="198">
        <v>26</v>
      </c>
      <c r="D1878" s="198">
        <v>31.23</v>
      </c>
      <c r="E1878" s="198">
        <v>5</v>
      </c>
      <c r="F1878" s="206">
        <v>0</v>
      </c>
    </row>
    <row r="1879" spans="2:6">
      <c r="B1879" s="203">
        <v>10973</v>
      </c>
      <c r="C1879" s="196">
        <v>41</v>
      </c>
      <c r="D1879" s="196">
        <v>9.65</v>
      </c>
      <c r="E1879" s="196">
        <v>6</v>
      </c>
      <c r="F1879" s="204">
        <v>0</v>
      </c>
    </row>
    <row r="1880" spans="2:6">
      <c r="B1880" s="205">
        <v>10973</v>
      </c>
      <c r="C1880" s="198">
        <v>75</v>
      </c>
      <c r="D1880" s="198">
        <v>7.75</v>
      </c>
      <c r="E1880" s="198">
        <v>10</v>
      </c>
      <c r="F1880" s="206">
        <v>0</v>
      </c>
    </row>
    <row r="1881" spans="2:6">
      <c r="B1881" s="203">
        <v>10974</v>
      </c>
      <c r="C1881" s="196">
        <v>63</v>
      </c>
      <c r="D1881" s="196">
        <v>43.9</v>
      </c>
      <c r="E1881" s="196">
        <v>10</v>
      </c>
      <c r="F1881" s="204">
        <v>0</v>
      </c>
    </row>
    <row r="1882" spans="2:6">
      <c r="B1882" s="205">
        <v>10975</v>
      </c>
      <c r="C1882" s="198">
        <v>8</v>
      </c>
      <c r="D1882" s="198">
        <v>40</v>
      </c>
      <c r="E1882" s="198">
        <v>16</v>
      </c>
      <c r="F1882" s="206">
        <v>0</v>
      </c>
    </row>
    <row r="1883" spans="2:6">
      <c r="B1883" s="203">
        <v>10975</v>
      </c>
      <c r="C1883" s="196">
        <v>75</v>
      </c>
      <c r="D1883" s="196">
        <v>7.75</v>
      </c>
      <c r="E1883" s="196">
        <v>10</v>
      </c>
      <c r="F1883" s="204">
        <v>0</v>
      </c>
    </row>
    <row r="1884" spans="2:6">
      <c r="B1884" s="205">
        <v>10976</v>
      </c>
      <c r="C1884" s="198">
        <v>28</v>
      </c>
      <c r="D1884" s="198">
        <v>45.6</v>
      </c>
      <c r="E1884" s="198">
        <v>20</v>
      </c>
      <c r="F1884" s="206">
        <v>0</v>
      </c>
    </row>
    <row r="1885" spans="2:6">
      <c r="B1885" s="203">
        <v>10977</v>
      </c>
      <c r="C1885" s="196">
        <v>39</v>
      </c>
      <c r="D1885" s="196">
        <v>18</v>
      </c>
      <c r="E1885" s="196">
        <v>30</v>
      </c>
      <c r="F1885" s="204">
        <v>0</v>
      </c>
    </row>
    <row r="1886" spans="2:6">
      <c r="B1886" s="205">
        <v>10977</v>
      </c>
      <c r="C1886" s="198">
        <v>47</v>
      </c>
      <c r="D1886" s="198">
        <v>9.5</v>
      </c>
      <c r="E1886" s="198">
        <v>30</v>
      </c>
      <c r="F1886" s="206">
        <v>0</v>
      </c>
    </row>
    <row r="1887" spans="2:6">
      <c r="B1887" s="203">
        <v>10977</v>
      </c>
      <c r="C1887" s="196">
        <v>51</v>
      </c>
      <c r="D1887" s="196">
        <v>53</v>
      </c>
      <c r="E1887" s="196">
        <v>10</v>
      </c>
      <c r="F1887" s="204">
        <v>0</v>
      </c>
    </row>
    <row r="1888" spans="2:6">
      <c r="B1888" s="205">
        <v>10977</v>
      </c>
      <c r="C1888" s="198">
        <v>63</v>
      </c>
      <c r="D1888" s="198">
        <v>43.9</v>
      </c>
      <c r="E1888" s="198">
        <v>20</v>
      </c>
      <c r="F1888" s="206">
        <v>0</v>
      </c>
    </row>
    <row r="1889" spans="2:6">
      <c r="B1889" s="203">
        <v>10978</v>
      </c>
      <c r="C1889" s="196">
        <v>8</v>
      </c>
      <c r="D1889" s="196">
        <v>40</v>
      </c>
      <c r="E1889" s="196">
        <v>20</v>
      </c>
      <c r="F1889" s="204">
        <v>0.15000000596046448</v>
      </c>
    </row>
    <row r="1890" spans="2:6">
      <c r="B1890" s="205">
        <v>10978</v>
      </c>
      <c r="C1890" s="198">
        <v>21</v>
      </c>
      <c r="D1890" s="198">
        <v>10</v>
      </c>
      <c r="E1890" s="198">
        <v>40</v>
      </c>
      <c r="F1890" s="206">
        <v>0.15000000596046448</v>
      </c>
    </row>
    <row r="1891" spans="2:6">
      <c r="B1891" s="203">
        <v>10978</v>
      </c>
      <c r="C1891" s="196">
        <v>40</v>
      </c>
      <c r="D1891" s="196">
        <v>18.399999999999999</v>
      </c>
      <c r="E1891" s="196">
        <v>10</v>
      </c>
      <c r="F1891" s="204">
        <v>0</v>
      </c>
    </row>
    <row r="1892" spans="2:6">
      <c r="B1892" s="205">
        <v>10978</v>
      </c>
      <c r="C1892" s="198">
        <v>44</v>
      </c>
      <c r="D1892" s="198">
        <v>19.45</v>
      </c>
      <c r="E1892" s="198">
        <v>6</v>
      </c>
      <c r="F1892" s="206">
        <v>0.15000000596046448</v>
      </c>
    </row>
    <row r="1893" spans="2:6">
      <c r="B1893" s="203">
        <v>10979</v>
      </c>
      <c r="C1893" s="196">
        <v>7</v>
      </c>
      <c r="D1893" s="196">
        <v>30</v>
      </c>
      <c r="E1893" s="196">
        <v>18</v>
      </c>
      <c r="F1893" s="204">
        <v>0</v>
      </c>
    </row>
    <row r="1894" spans="2:6">
      <c r="B1894" s="205">
        <v>10979</v>
      </c>
      <c r="C1894" s="198">
        <v>12</v>
      </c>
      <c r="D1894" s="198">
        <v>38</v>
      </c>
      <c r="E1894" s="198">
        <v>20</v>
      </c>
      <c r="F1894" s="206">
        <v>0</v>
      </c>
    </row>
    <row r="1895" spans="2:6">
      <c r="B1895" s="203">
        <v>10979</v>
      </c>
      <c r="C1895" s="196">
        <v>24</v>
      </c>
      <c r="D1895" s="196">
        <v>4.5</v>
      </c>
      <c r="E1895" s="196">
        <v>80</v>
      </c>
      <c r="F1895" s="204">
        <v>0</v>
      </c>
    </row>
    <row r="1896" spans="2:6">
      <c r="B1896" s="205">
        <v>10979</v>
      </c>
      <c r="C1896" s="198">
        <v>27</v>
      </c>
      <c r="D1896" s="198">
        <v>43.9</v>
      </c>
      <c r="E1896" s="198">
        <v>30</v>
      </c>
      <c r="F1896" s="206">
        <v>0</v>
      </c>
    </row>
    <row r="1897" spans="2:6">
      <c r="B1897" s="203">
        <v>10979</v>
      </c>
      <c r="C1897" s="196">
        <v>31</v>
      </c>
      <c r="D1897" s="196">
        <v>12.5</v>
      </c>
      <c r="E1897" s="196">
        <v>24</v>
      </c>
      <c r="F1897" s="204">
        <v>0</v>
      </c>
    </row>
    <row r="1898" spans="2:6">
      <c r="B1898" s="205">
        <v>10979</v>
      </c>
      <c r="C1898" s="198">
        <v>63</v>
      </c>
      <c r="D1898" s="198">
        <v>43.9</v>
      </c>
      <c r="E1898" s="198">
        <v>35</v>
      </c>
      <c r="F1898" s="206">
        <v>0</v>
      </c>
    </row>
    <row r="1899" spans="2:6">
      <c r="B1899" s="203">
        <v>10980</v>
      </c>
      <c r="C1899" s="196">
        <v>75</v>
      </c>
      <c r="D1899" s="196">
        <v>7.75</v>
      </c>
      <c r="E1899" s="196">
        <v>40</v>
      </c>
      <c r="F1899" s="204">
        <v>0.20000000298023224</v>
      </c>
    </row>
    <row r="1900" spans="2:6">
      <c r="B1900" s="205">
        <v>10981</v>
      </c>
      <c r="C1900" s="198">
        <v>38</v>
      </c>
      <c r="D1900" s="198">
        <v>263.5</v>
      </c>
      <c r="E1900" s="198">
        <v>60</v>
      </c>
      <c r="F1900" s="206">
        <v>0</v>
      </c>
    </row>
    <row r="1901" spans="2:6">
      <c r="B1901" s="203">
        <v>10982</v>
      </c>
      <c r="C1901" s="196">
        <v>7</v>
      </c>
      <c r="D1901" s="196">
        <v>30</v>
      </c>
      <c r="E1901" s="196">
        <v>20</v>
      </c>
      <c r="F1901" s="204">
        <v>0</v>
      </c>
    </row>
    <row r="1902" spans="2:6">
      <c r="B1902" s="205">
        <v>10982</v>
      </c>
      <c r="C1902" s="198">
        <v>43</v>
      </c>
      <c r="D1902" s="198">
        <v>46</v>
      </c>
      <c r="E1902" s="198">
        <v>9</v>
      </c>
      <c r="F1902" s="206">
        <v>0</v>
      </c>
    </row>
    <row r="1903" spans="2:6">
      <c r="B1903" s="203">
        <v>10983</v>
      </c>
      <c r="C1903" s="196">
        <v>13</v>
      </c>
      <c r="D1903" s="196">
        <v>6</v>
      </c>
      <c r="E1903" s="196">
        <v>84</v>
      </c>
      <c r="F1903" s="204">
        <v>0.15000000596046448</v>
      </c>
    </row>
    <row r="1904" spans="2:6">
      <c r="B1904" s="205">
        <v>10983</v>
      </c>
      <c r="C1904" s="198">
        <v>57</v>
      </c>
      <c r="D1904" s="198">
        <v>19.5</v>
      </c>
      <c r="E1904" s="198">
        <v>15</v>
      </c>
      <c r="F1904" s="206">
        <v>0</v>
      </c>
    </row>
    <row r="1905" spans="2:6">
      <c r="B1905" s="203">
        <v>10984</v>
      </c>
      <c r="C1905" s="196">
        <v>16</v>
      </c>
      <c r="D1905" s="196">
        <v>17.45</v>
      </c>
      <c r="E1905" s="196">
        <v>55</v>
      </c>
      <c r="F1905" s="204">
        <v>0</v>
      </c>
    </row>
    <row r="1906" spans="2:6">
      <c r="B1906" s="205">
        <v>10984</v>
      </c>
      <c r="C1906" s="198">
        <v>24</v>
      </c>
      <c r="D1906" s="198">
        <v>4.5</v>
      </c>
      <c r="E1906" s="198">
        <v>20</v>
      </c>
      <c r="F1906" s="206">
        <v>0</v>
      </c>
    </row>
    <row r="1907" spans="2:6">
      <c r="B1907" s="203">
        <v>10984</v>
      </c>
      <c r="C1907" s="196">
        <v>36</v>
      </c>
      <c r="D1907" s="196">
        <v>19</v>
      </c>
      <c r="E1907" s="196">
        <v>40</v>
      </c>
      <c r="F1907" s="204">
        <v>0</v>
      </c>
    </row>
    <row r="1908" spans="2:6">
      <c r="B1908" s="205">
        <v>10985</v>
      </c>
      <c r="C1908" s="198">
        <v>16</v>
      </c>
      <c r="D1908" s="198">
        <v>17.45</v>
      </c>
      <c r="E1908" s="198">
        <v>36</v>
      </c>
      <c r="F1908" s="206">
        <v>0.10000000149011612</v>
      </c>
    </row>
    <row r="1909" spans="2:6">
      <c r="B1909" s="203">
        <v>10985</v>
      </c>
      <c r="C1909" s="196">
        <v>18</v>
      </c>
      <c r="D1909" s="196">
        <v>62.5</v>
      </c>
      <c r="E1909" s="196">
        <v>8</v>
      </c>
      <c r="F1909" s="204">
        <v>0.10000000149011612</v>
      </c>
    </row>
    <row r="1910" spans="2:6">
      <c r="B1910" s="205">
        <v>10985</v>
      </c>
      <c r="C1910" s="198">
        <v>32</v>
      </c>
      <c r="D1910" s="198">
        <v>32</v>
      </c>
      <c r="E1910" s="198">
        <v>35</v>
      </c>
      <c r="F1910" s="206">
        <v>0.10000000149011612</v>
      </c>
    </row>
    <row r="1911" spans="2:6">
      <c r="B1911" s="203">
        <v>10986</v>
      </c>
      <c r="C1911" s="196">
        <v>11</v>
      </c>
      <c r="D1911" s="196">
        <v>21</v>
      </c>
      <c r="E1911" s="196">
        <v>30</v>
      </c>
      <c r="F1911" s="204">
        <v>0</v>
      </c>
    </row>
    <row r="1912" spans="2:6">
      <c r="B1912" s="205">
        <v>10986</v>
      </c>
      <c r="C1912" s="198">
        <v>20</v>
      </c>
      <c r="D1912" s="198">
        <v>81</v>
      </c>
      <c r="E1912" s="198">
        <v>15</v>
      </c>
      <c r="F1912" s="206">
        <v>0</v>
      </c>
    </row>
    <row r="1913" spans="2:6">
      <c r="B1913" s="203">
        <v>10986</v>
      </c>
      <c r="C1913" s="196">
        <v>76</v>
      </c>
      <c r="D1913" s="196">
        <v>18</v>
      </c>
      <c r="E1913" s="196">
        <v>10</v>
      </c>
      <c r="F1913" s="204">
        <v>0</v>
      </c>
    </row>
    <row r="1914" spans="2:6">
      <c r="B1914" s="205">
        <v>10986</v>
      </c>
      <c r="C1914" s="198">
        <v>77</v>
      </c>
      <c r="D1914" s="198">
        <v>13</v>
      </c>
      <c r="E1914" s="198">
        <v>15</v>
      </c>
      <c r="F1914" s="206">
        <v>0</v>
      </c>
    </row>
    <row r="1915" spans="2:6">
      <c r="B1915" s="203">
        <v>10987</v>
      </c>
      <c r="C1915" s="196">
        <v>7</v>
      </c>
      <c r="D1915" s="196">
        <v>30</v>
      </c>
      <c r="E1915" s="196">
        <v>60</v>
      </c>
      <c r="F1915" s="204">
        <v>0</v>
      </c>
    </row>
    <row r="1916" spans="2:6">
      <c r="B1916" s="205">
        <v>10987</v>
      </c>
      <c r="C1916" s="198">
        <v>43</v>
      </c>
      <c r="D1916" s="198">
        <v>46</v>
      </c>
      <c r="E1916" s="198">
        <v>6</v>
      </c>
      <c r="F1916" s="206">
        <v>0</v>
      </c>
    </row>
    <row r="1917" spans="2:6">
      <c r="B1917" s="203">
        <v>10987</v>
      </c>
      <c r="C1917" s="196">
        <v>72</v>
      </c>
      <c r="D1917" s="196">
        <v>34.799999999999997</v>
      </c>
      <c r="E1917" s="196">
        <v>20</v>
      </c>
      <c r="F1917" s="204">
        <v>0</v>
      </c>
    </row>
    <row r="1918" spans="2:6">
      <c r="B1918" s="205">
        <v>10988</v>
      </c>
      <c r="C1918" s="198">
        <v>7</v>
      </c>
      <c r="D1918" s="198">
        <v>30</v>
      </c>
      <c r="E1918" s="198">
        <v>60</v>
      </c>
      <c r="F1918" s="206">
        <v>0</v>
      </c>
    </row>
    <row r="1919" spans="2:6">
      <c r="B1919" s="203">
        <v>10988</v>
      </c>
      <c r="C1919" s="196">
        <v>62</v>
      </c>
      <c r="D1919" s="196">
        <v>49.3</v>
      </c>
      <c r="E1919" s="196">
        <v>40</v>
      </c>
      <c r="F1919" s="204">
        <v>0.10000000149011612</v>
      </c>
    </row>
    <row r="1920" spans="2:6">
      <c r="B1920" s="205">
        <v>10989</v>
      </c>
      <c r="C1920" s="198">
        <v>6</v>
      </c>
      <c r="D1920" s="198">
        <v>25</v>
      </c>
      <c r="E1920" s="198">
        <v>40</v>
      </c>
      <c r="F1920" s="206">
        <v>0</v>
      </c>
    </row>
    <row r="1921" spans="2:6">
      <c r="B1921" s="203">
        <v>10989</v>
      </c>
      <c r="C1921" s="196">
        <v>11</v>
      </c>
      <c r="D1921" s="196">
        <v>21</v>
      </c>
      <c r="E1921" s="196">
        <v>15</v>
      </c>
      <c r="F1921" s="204">
        <v>0</v>
      </c>
    </row>
    <row r="1922" spans="2:6">
      <c r="B1922" s="205">
        <v>10989</v>
      </c>
      <c r="C1922" s="198">
        <v>41</v>
      </c>
      <c r="D1922" s="198">
        <v>9.65</v>
      </c>
      <c r="E1922" s="198">
        <v>4</v>
      </c>
      <c r="F1922" s="206">
        <v>0</v>
      </c>
    </row>
    <row r="1923" spans="2:6">
      <c r="B1923" s="203">
        <v>10990</v>
      </c>
      <c r="C1923" s="196">
        <v>21</v>
      </c>
      <c r="D1923" s="196">
        <v>10</v>
      </c>
      <c r="E1923" s="196">
        <v>65</v>
      </c>
      <c r="F1923" s="204">
        <v>0</v>
      </c>
    </row>
    <row r="1924" spans="2:6">
      <c r="B1924" s="205">
        <v>10990</v>
      </c>
      <c r="C1924" s="198">
        <v>34</v>
      </c>
      <c r="D1924" s="198">
        <v>14</v>
      </c>
      <c r="E1924" s="198">
        <v>60</v>
      </c>
      <c r="F1924" s="206">
        <v>0.15000000596046448</v>
      </c>
    </row>
    <row r="1925" spans="2:6">
      <c r="B1925" s="203">
        <v>10990</v>
      </c>
      <c r="C1925" s="196">
        <v>55</v>
      </c>
      <c r="D1925" s="196">
        <v>24</v>
      </c>
      <c r="E1925" s="196">
        <v>65</v>
      </c>
      <c r="F1925" s="204">
        <v>0.15000000596046448</v>
      </c>
    </row>
    <row r="1926" spans="2:6">
      <c r="B1926" s="205">
        <v>10990</v>
      </c>
      <c r="C1926" s="198">
        <v>61</v>
      </c>
      <c r="D1926" s="198">
        <v>28.5</v>
      </c>
      <c r="E1926" s="198">
        <v>66</v>
      </c>
      <c r="F1926" s="206">
        <v>0.15000000596046448</v>
      </c>
    </row>
    <row r="1927" spans="2:6">
      <c r="B1927" s="203">
        <v>10991</v>
      </c>
      <c r="C1927" s="196">
        <v>2</v>
      </c>
      <c r="D1927" s="196">
        <v>19</v>
      </c>
      <c r="E1927" s="196">
        <v>50</v>
      </c>
      <c r="F1927" s="204">
        <v>0.20000000298023224</v>
      </c>
    </row>
    <row r="1928" spans="2:6">
      <c r="B1928" s="205">
        <v>10991</v>
      </c>
      <c r="C1928" s="198">
        <v>70</v>
      </c>
      <c r="D1928" s="198">
        <v>15</v>
      </c>
      <c r="E1928" s="198">
        <v>20</v>
      </c>
      <c r="F1928" s="206">
        <v>0.20000000298023224</v>
      </c>
    </row>
    <row r="1929" spans="2:6">
      <c r="B1929" s="203">
        <v>10991</v>
      </c>
      <c r="C1929" s="196">
        <v>76</v>
      </c>
      <c r="D1929" s="196">
        <v>18</v>
      </c>
      <c r="E1929" s="196">
        <v>90</v>
      </c>
      <c r="F1929" s="204">
        <v>0.20000000298023224</v>
      </c>
    </row>
    <row r="1930" spans="2:6">
      <c r="B1930" s="205">
        <v>10992</v>
      </c>
      <c r="C1930" s="198">
        <v>72</v>
      </c>
      <c r="D1930" s="198">
        <v>34.799999999999997</v>
      </c>
      <c r="E1930" s="198">
        <v>2</v>
      </c>
      <c r="F1930" s="206">
        <v>0</v>
      </c>
    </row>
    <row r="1931" spans="2:6">
      <c r="B1931" s="203">
        <v>10993</v>
      </c>
      <c r="C1931" s="196">
        <v>29</v>
      </c>
      <c r="D1931" s="196">
        <v>123.79</v>
      </c>
      <c r="E1931" s="196">
        <v>50</v>
      </c>
      <c r="F1931" s="204">
        <v>0.25</v>
      </c>
    </row>
    <row r="1932" spans="2:6">
      <c r="B1932" s="205">
        <v>10993</v>
      </c>
      <c r="C1932" s="198">
        <v>41</v>
      </c>
      <c r="D1932" s="198">
        <v>9.65</v>
      </c>
      <c r="E1932" s="198">
        <v>35</v>
      </c>
      <c r="F1932" s="206">
        <v>0.25</v>
      </c>
    </row>
    <row r="1933" spans="2:6">
      <c r="B1933" s="203">
        <v>10994</v>
      </c>
      <c r="C1933" s="196">
        <v>59</v>
      </c>
      <c r="D1933" s="196">
        <v>55</v>
      </c>
      <c r="E1933" s="196">
        <v>18</v>
      </c>
      <c r="F1933" s="204">
        <v>5.000000074505806E-2</v>
      </c>
    </row>
    <row r="1934" spans="2:6">
      <c r="B1934" s="205">
        <v>10995</v>
      </c>
      <c r="C1934" s="198">
        <v>51</v>
      </c>
      <c r="D1934" s="198">
        <v>53</v>
      </c>
      <c r="E1934" s="198">
        <v>20</v>
      </c>
      <c r="F1934" s="206">
        <v>0</v>
      </c>
    </row>
    <row r="1935" spans="2:6">
      <c r="B1935" s="203">
        <v>10995</v>
      </c>
      <c r="C1935" s="196">
        <v>60</v>
      </c>
      <c r="D1935" s="196">
        <v>34</v>
      </c>
      <c r="E1935" s="196">
        <v>4</v>
      </c>
      <c r="F1935" s="204">
        <v>0</v>
      </c>
    </row>
    <row r="1936" spans="2:6">
      <c r="B1936" s="205">
        <v>10996</v>
      </c>
      <c r="C1936" s="198">
        <v>42</v>
      </c>
      <c r="D1936" s="198">
        <v>14</v>
      </c>
      <c r="E1936" s="198">
        <v>40</v>
      </c>
      <c r="F1936" s="206">
        <v>0</v>
      </c>
    </row>
    <row r="1937" spans="2:6">
      <c r="B1937" s="203">
        <v>10997</v>
      </c>
      <c r="C1937" s="196">
        <v>32</v>
      </c>
      <c r="D1937" s="196">
        <v>32</v>
      </c>
      <c r="E1937" s="196">
        <v>50</v>
      </c>
      <c r="F1937" s="204">
        <v>0</v>
      </c>
    </row>
    <row r="1938" spans="2:6">
      <c r="B1938" s="205">
        <v>10997</v>
      </c>
      <c r="C1938" s="198">
        <v>46</v>
      </c>
      <c r="D1938" s="198">
        <v>12</v>
      </c>
      <c r="E1938" s="198">
        <v>20</v>
      </c>
      <c r="F1938" s="206">
        <v>0.25</v>
      </c>
    </row>
    <row r="1939" spans="2:6">
      <c r="B1939" s="203">
        <v>10997</v>
      </c>
      <c r="C1939" s="196">
        <v>52</v>
      </c>
      <c r="D1939" s="196">
        <v>7</v>
      </c>
      <c r="E1939" s="196">
        <v>20</v>
      </c>
      <c r="F1939" s="204">
        <v>0.25</v>
      </c>
    </row>
    <row r="1940" spans="2:6">
      <c r="B1940" s="205">
        <v>10998</v>
      </c>
      <c r="C1940" s="198">
        <v>24</v>
      </c>
      <c r="D1940" s="198">
        <v>4.5</v>
      </c>
      <c r="E1940" s="198">
        <v>12</v>
      </c>
      <c r="F1940" s="206">
        <v>0</v>
      </c>
    </row>
    <row r="1941" spans="2:6">
      <c r="B1941" s="203">
        <v>10998</v>
      </c>
      <c r="C1941" s="196">
        <v>61</v>
      </c>
      <c r="D1941" s="196">
        <v>28.5</v>
      </c>
      <c r="E1941" s="196">
        <v>7</v>
      </c>
      <c r="F1941" s="204">
        <v>0</v>
      </c>
    </row>
    <row r="1942" spans="2:6">
      <c r="B1942" s="205">
        <v>10998</v>
      </c>
      <c r="C1942" s="198">
        <v>74</v>
      </c>
      <c r="D1942" s="198">
        <v>10</v>
      </c>
      <c r="E1942" s="198">
        <v>20</v>
      </c>
      <c r="F1942" s="206">
        <v>0</v>
      </c>
    </row>
    <row r="1943" spans="2:6">
      <c r="B1943" s="203">
        <v>10998</v>
      </c>
      <c r="C1943" s="196">
        <v>75</v>
      </c>
      <c r="D1943" s="196">
        <v>7.75</v>
      </c>
      <c r="E1943" s="196">
        <v>30</v>
      </c>
      <c r="F1943" s="204">
        <v>0</v>
      </c>
    </row>
    <row r="1944" spans="2:6">
      <c r="B1944" s="205">
        <v>10999</v>
      </c>
      <c r="C1944" s="198">
        <v>41</v>
      </c>
      <c r="D1944" s="198">
        <v>9.65</v>
      </c>
      <c r="E1944" s="198">
        <v>20</v>
      </c>
      <c r="F1944" s="206">
        <v>5.000000074505806E-2</v>
      </c>
    </row>
    <row r="1945" spans="2:6">
      <c r="B1945" s="203">
        <v>10999</v>
      </c>
      <c r="C1945" s="196">
        <v>51</v>
      </c>
      <c r="D1945" s="196">
        <v>53</v>
      </c>
      <c r="E1945" s="196">
        <v>15</v>
      </c>
      <c r="F1945" s="204">
        <v>5.000000074505806E-2</v>
      </c>
    </row>
    <row r="1946" spans="2:6">
      <c r="B1946" s="205">
        <v>10999</v>
      </c>
      <c r="C1946" s="198">
        <v>77</v>
      </c>
      <c r="D1946" s="198">
        <v>13</v>
      </c>
      <c r="E1946" s="198">
        <v>21</v>
      </c>
      <c r="F1946" s="206">
        <v>5.000000074505806E-2</v>
      </c>
    </row>
    <row r="1947" spans="2:6">
      <c r="B1947" s="203">
        <v>11000</v>
      </c>
      <c r="C1947" s="196">
        <v>4</v>
      </c>
      <c r="D1947" s="196">
        <v>22</v>
      </c>
      <c r="E1947" s="196">
        <v>25</v>
      </c>
      <c r="F1947" s="204">
        <v>0.25</v>
      </c>
    </row>
    <row r="1948" spans="2:6">
      <c r="B1948" s="205">
        <v>11000</v>
      </c>
      <c r="C1948" s="198">
        <v>24</v>
      </c>
      <c r="D1948" s="198">
        <v>4.5</v>
      </c>
      <c r="E1948" s="198">
        <v>30</v>
      </c>
      <c r="F1948" s="206">
        <v>0.25</v>
      </c>
    </row>
    <row r="1949" spans="2:6">
      <c r="B1949" s="203">
        <v>11000</v>
      </c>
      <c r="C1949" s="196">
        <v>77</v>
      </c>
      <c r="D1949" s="196">
        <v>13</v>
      </c>
      <c r="E1949" s="196">
        <v>30</v>
      </c>
      <c r="F1949" s="204">
        <v>0</v>
      </c>
    </row>
    <row r="1950" spans="2:6">
      <c r="B1950" s="205">
        <v>11001</v>
      </c>
      <c r="C1950" s="198">
        <v>7</v>
      </c>
      <c r="D1950" s="198">
        <v>30</v>
      </c>
      <c r="E1950" s="198">
        <v>60</v>
      </c>
      <c r="F1950" s="206">
        <v>0</v>
      </c>
    </row>
    <row r="1951" spans="2:6">
      <c r="B1951" s="203">
        <v>11001</v>
      </c>
      <c r="C1951" s="196">
        <v>22</v>
      </c>
      <c r="D1951" s="196">
        <v>21</v>
      </c>
      <c r="E1951" s="196">
        <v>25</v>
      </c>
      <c r="F1951" s="204">
        <v>0</v>
      </c>
    </row>
    <row r="1952" spans="2:6">
      <c r="B1952" s="205">
        <v>11001</v>
      </c>
      <c r="C1952" s="198">
        <v>46</v>
      </c>
      <c r="D1952" s="198">
        <v>12</v>
      </c>
      <c r="E1952" s="198">
        <v>25</v>
      </c>
      <c r="F1952" s="206">
        <v>0</v>
      </c>
    </row>
    <row r="1953" spans="2:6">
      <c r="B1953" s="203">
        <v>11001</v>
      </c>
      <c r="C1953" s="196">
        <v>55</v>
      </c>
      <c r="D1953" s="196">
        <v>24</v>
      </c>
      <c r="E1953" s="196">
        <v>6</v>
      </c>
      <c r="F1953" s="204">
        <v>0</v>
      </c>
    </row>
    <row r="1954" spans="2:6">
      <c r="B1954" s="205">
        <v>11002</v>
      </c>
      <c r="C1954" s="198">
        <v>13</v>
      </c>
      <c r="D1954" s="198">
        <v>6</v>
      </c>
      <c r="E1954" s="198">
        <v>56</v>
      </c>
      <c r="F1954" s="206">
        <v>0</v>
      </c>
    </row>
    <row r="1955" spans="2:6">
      <c r="B1955" s="203">
        <v>11002</v>
      </c>
      <c r="C1955" s="196">
        <v>35</v>
      </c>
      <c r="D1955" s="196">
        <v>18</v>
      </c>
      <c r="E1955" s="196">
        <v>15</v>
      </c>
      <c r="F1955" s="204">
        <v>0.15000000596046448</v>
      </c>
    </row>
    <row r="1956" spans="2:6">
      <c r="B1956" s="205">
        <v>11002</v>
      </c>
      <c r="C1956" s="198">
        <v>42</v>
      </c>
      <c r="D1956" s="198">
        <v>14</v>
      </c>
      <c r="E1956" s="198">
        <v>24</v>
      </c>
      <c r="F1956" s="206">
        <v>0.15000000596046448</v>
      </c>
    </row>
    <row r="1957" spans="2:6">
      <c r="B1957" s="203">
        <v>11002</v>
      </c>
      <c r="C1957" s="196">
        <v>55</v>
      </c>
      <c r="D1957" s="196">
        <v>24</v>
      </c>
      <c r="E1957" s="196">
        <v>40</v>
      </c>
      <c r="F1957" s="204">
        <v>0</v>
      </c>
    </row>
    <row r="1958" spans="2:6">
      <c r="B1958" s="205">
        <v>11003</v>
      </c>
      <c r="C1958" s="198">
        <v>1</v>
      </c>
      <c r="D1958" s="198">
        <v>18</v>
      </c>
      <c r="E1958" s="198">
        <v>4</v>
      </c>
      <c r="F1958" s="206">
        <v>0</v>
      </c>
    </row>
    <row r="1959" spans="2:6">
      <c r="B1959" s="203">
        <v>11003</v>
      </c>
      <c r="C1959" s="196">
        <v>40</v>
      </c>
      <c r="D1959" s="196">
        <v>18.399999999999999</v>
      </c>
      <c r="E1959" s="196">
        <v>10</v>
      </c>
      <c r="F1959" s="204">
        <v>0</v>
      </c>
    </row>
    <row r="1960" spans="2:6">
      <c r="B1960" s="205">
        <v>11003</v>
      </c>
      <c r="C1960" s="198">
        <v>52</v>
      </c>
      <c r="D1960" s="198">
        <v>7</v>
      </c>
      <c r="E1960" s="198">
        <v>10</v>
      </c>
      <c r="F1960" s="206">
        <v>0</v>
      </c>
    </row>
    <row r="1961" spans="2:6">
      <c r="B1961" s="203">
        <v>11004</v>
      </c>
      <c r="C1961" s="196">
        <v>26</v>
      </c>
      <c r="D1961" s="196">
        <v>31.23</v>
      </c>
      <c r="E1961" s="196">
        <v>6</v>
      </c>
      <c r="F1961" s="204">
        <v>0</v>
      </c>
    </row>
    <row r="1962" spans="2:6">
      <c r="B1962" s="205">
        <v>11004</v>
      </c>
      <c r="C1962" s="198">
        <v>76</v>
      </c>
      <c r="D1962" s="198">
        <v>18</v>
      </c>
      <c r="E1962" s="198">
        <v>6</v>
      </c>
      <c r="F1962" s="206">
        <v>0</v>
      </c>
    </row>
    <row r="1963" spans="2:6">
      <c r="B1963" s="203">
        <v>11005</v>
      </c>
      <c r="C1963" s="196">
        <v>1</v>
      </c>
      <c r="D1963" s="196">
        <v>18</v>
      </c>
      <c r="E1963" s="196">
        <v>2</v>
      </c>
      <c r="F1963" s="204">
        <v>0</v>
      </c>
    </row>
    <row r="1964" spans="2:6">
      <c r="B1964" s="205">
        <v>11005</v>
      </c>
      <c r="C1964" s="198">
        <v>59</v>
      </c>
      <c r="D1964" s="198">
        <v>55</v>
      </c>
      <c r="E1964" s="198">
        <v>10</v>
      </c>
      <c r="F1964" s="206">
        <v>0</v>
      </c>
    </row>
    <row r="1965" spans="2:6">
      <c r="B1965" s="203">
        <v>11006</v>
      </c>
      <c r="C1965" s="196">
        <v>1</v>
      </c>
      <c r="D1965" s="196">
        <v>18</v>
      </c>
      <c r="E1965" s="196">
        <v>8</v>
      </c>
      <c r="F1965" s="204">
        <v>0</v>
      </c>
    </row>
    <row r="1966" spans="2:6">
      <c r="B1966" s="205">
        <v>11006</v>
      </c>
      <c r="C1966" s="198">
        <v>29</v>
      </c>
      <c r="D1966" s="198">
        <v>123.79</v>
      </c>
      <c r="E1966" s="198">
        <v>2</v>
      </c>
      <c r="F1966" s="206">
        <v>0.25</v>
      </c>
    </row>
    <row r="1967" spans="2:6">
      <c r="B1967" s="203">
        <v>11007</v>
      </c>
      <c r="C1967" s="196">
        <v>8</v>
      </c>
      <c r="D1967" s="196">
        <v>40</v>
      </c>
      <c r="E1967" s="196">
        <v>30</v>
      </c>
      <c r="F1967" s="204">
        <v>0</v>
      </c>
    </row>
    <row r="1968" spans="2:6">
      <c r="B1968" s="205">
        <v>11007</v>
      </c>
      <c r="C1968" s="198">
        <v>29</v>
      </c>
      <c r="D1968" s="198">
        <v>123.79</v>
      </c>
      <c r="E1968" s="198">
        <v>10</v>
      </c>
      <c r="F1968" s="206">
        <v>0</v>
      </c>
    </row>
    <row r="1969" spans="2:6">
      <c r="B1969" s="203">
        <v>11007</v>
      </c>
      <c r="C1969" s="196">
        <v>42</v>
      </c>
      <c r="D1969" s="196">
        <v>14</v>
      </c>
      <c r="E1969" s="196">
        <v>14</v>
      </c>
      <c r="F1969" s="204">
        <v>0</v>
      </c>
    </row>
    <row r="1970" spans="2:6">
      <c r="B1970" s="205">
        <v>11008</v>
      </c>
      <c r="C1970" s="198">
        <v>28</v>
      </c>
      <c r="D1970" s="198">
        <v>45.6</v>
      </c>
      <c r="E1970" s="198">
        <v>70</v>
      </c>
      <c r="F1970" s="206">
        <v>5.000000074505806E-2</v>
      </c>
    </row>
    <row r="1971" spans="2:6">
      <c r="B1971" s="203">
        <v>11008</v>
      </c>
      <c r="C1971" s="196">
        <v>34</v>
      </c>
      <c r="D1971" s="196">
        <v>14</v>
      </c>
      <c r="E1971" s="196">
        <v>90</v>
      </c>
      <c r="F1971" s="204">
        <v>5.000000074505806E-2</v>
      </c>
    </row>
    <row r="1972" spans="2:6">
      <c r="B1972" s="205">
        <v>11008</v>
      </c>
      <c r="C1972" s="198">
        <v>71</v>
      </c>
      <c r="D1972" s="198">
        <v>21.5</v>
      </c>
      <c r="E1972" s="198">
        <v>21</v>
      </c>
      <c r="F1972" s="206">
        <v>0</v>
      </c>
    </row>
    <row r="1973" spans="2:6">
      <c r="B1973" s="203">
        <v>11009</v>
      </c>
      <c r="C1973" s="196">
        <v>24</v>
      </c>
      <c r="D1973" s="196">
        <v>4.5</v>
      </c>
      <c r="E1973" s="196">
        <v>12</v>
      </c>
      <c r="F1973" s="204">
        <v>0</v>
      </c>
    </row>
    <row r="1974" spans="2:6">
      <c r="B1974" s="205">
        <v>11009</v>
      </c>
      <c r="C1974" s="198">
        <v>36</v>
      </c>
      <c r="D1974" s="198">
        <v>19</v>
      </c>
      <c r="E1974" s="198">
        <v>18</v>
      </c>
      <c r="F1974" s="206">
        <v>0.25</v>
      </c>
    </row>
    <row r="1975" spans="2:6">
      <c r="B1975" s="203">
        <v>11009</v>
      </c>
      <c r="C1975" s="196">
        <v>60</v>
      </c>
      <c r="D1975" s="196">
        <v>34</v>
      </c>
      <c r="E1975" s="196">
        <v>9</v>
      </c>
      <c r="F1975" s="204">
        <v>0</v>
      </c>
    </row>
    <row r="1976" spans="2:6">
      <c r="B1976" s="205">
        <v>11010</v>
      </c>
      <c r="C1976" s="198">
        <v>7</v>
      </c>
      <c r="D1976" s="198">
        <v>30</v>
      </c>
      <c r="E1976" s="198">
        <v>20</v>
      </c>
      <c r="F1976" s="206">
        <v>0</v>
      </c>
    </row>
    <row r="1977" spans="2:6">
      <c r="B1977" s="203">
        <v>11010</v>
      </c>
      <c r="C1977" s="196">
        <v>24</v>
      </c>
      <c r="D1977" s="196">
        <v>4.5</v>
      </c>
      <c r="E1977" s="196">
        <v>10</v>
      </c>
      <c r="F1977" s="204">
        <v>0</v>
      </c>
    </row>
    <row r="1978" spans="2:6">
      <c r="B1978" s="205">
        <v>11011</v>
      </c>
      <c r="C1978" s="198">
        <v>58</v>
      </c>
      <c r="D1978" s="198">
        <v>13.25</v>
      </c>
      <c r="E1978" s="198">
        <v>40</v>
      </c>
      <c r="F1978" s="206">
        <v>5.000000074505806E-2</v>
      </c>
    </row>
    <row r="1979" spans="2:6">
      <c r="B1979" s="203">
        <v>11011</v>
      </c>
      <c r="C1979" s="196">
        <v>71</v>
      </c>
      <c r="D1979" s="196">
        <v>21.5</v>
      </c>
      <c r="E1979" s="196">
        <v>20</v>
      </c>
      <c r="F1979" s="204">
        <v>0</v>
      </c>
    </row>
    <row r="1980" spans="2:6">
      <c r="B1980" s="205">
        <v>11012</v>
      </c>
      <c r="C1980" s="198">
        <v>19</v>
      </c>
      <c r="D1980" s="198">
        <v>9.1999999999999993</v>
      </c>
      <c r="E1980" s="198">
        <v>50</v>
      </c>
      <c r="F1980" s="206">
        <v>5.000000074505806E-2</v>
      </c>
    </row>
    <row r="1981" spans="2:6">
      <c r="B1981" s="203">
        <v>11012</v>
      </c>
      <c r="C1981" s="196">
        <v>60</v>
      </c>
      <c r="D1981" s="196">
        <v>34</v>
      </c>
      <c r="E1981" s="196">
        <v>36</v>
      </c>
      <c r="F1981" s="204">
        <v>5.000000074505806E-2</v>
      </c>
    </row>
    <row r="1982" spans="2:6">
      <c r="B1982" s="205">
        <v>11012</v>
      </c>
      <c r="C1982" s="198">
        <v>71</v>
      </c>
      <c r="D1982" s="198">
        <v>21.5</v>
      </c>
      <c r="E1982" s="198">
        <v>60</v>
      </c>
      <c r="F1982" s="206">
        <v>5.000000074505806E-2</v>
      </c>
    </row>
    <row r="1983" spans="2:6">
      <c r="B1983" s="203">
        <v>11013</v>
      </c>
      <c r="C1983" s="196">
        <v>23</v>
      </c>
      <c r="D1983" s="196">
        <v>9</v>
      </c>
      <c r="E1983" s="196">
        <v>10</v>
      </c>
      <c r="F1983" s="204">
        <v>0</v>
      </c>
    </row>
    <row r="1984" spans="2:6">
      <c r="B1984" s="205">
        <v>11013</v>
      </c>
      <c r="C1984" s="198">
        <v>42</v>
      </c>
      <c r="D1984" s="198">
        <v>14</v>
      </c>
      <c r="E1984" s="198">
        <v>4</v>
      </c>
      <c r="F1984" s="206">
        <v>0</v>
      </c>
    </row>
    <row r="1985" spans="2:6">
      <c r="B1985" s="203">
        <v>11013</v>
      </c>
      <c r="C1985" s="196">
        <v>45</v>
      </c>
      <c r="D1985" s="196">
        <v>9.5</v>
      </c>
      <c r="E1985" s="196">
        <v>20</v>
      </c>
      <c r="F1985" s="204">
        <v>0</v>
      </c>
    </row>
    <row r="1986" spans="2:6">
      <c r="B1986" s="205">
        <v>11013</v>
      </c>
      <c r="C1986" s="198">
        <v>68</v>
      </c>
      <c r="D1986" s="198">
        <v>12.5</v>
      </c>
      <c r="E1986" s="198">
        <v>2</v>
      </c>
      <c r="F1986" s="206">
        <v>0</v>
      </c>
    </row>
    <row r="1987" spans="2:6">
      <c r="B1987" s="203">
        <v>11014</v>
      </c>
      <c r="C1987" s="196">
        <v>41</v>
      </c>
      <c r="D1987" s="196">
        <v>9.65</v>
      </c>
      <c r="E1987" s="196">
        <v>28</v>
      </c>
      <c r="F1987" s="204">
        <v>0.10000000149011612</v>
      </c>
    </row>
    <row r="1988" spans="2:6">
      <c r="B1988" s="205">
        <v>11015</v>
      </c>
      <c r="C1988" s="198">
        <v>30</v>
      </c>
      <c r="D1988" s="198">
        <v>25.89</v>
      </c>
      <c r="E1988" s="198">
        <v>15</v>
      </c>
      <c r="F1988" s="206">
        <v>0</v>
      </c>
    </row>
    <row r="1989" spans="2:6">
      <c r="B1989" s="203">
        <v>11015</v>
      </c>
      <c r="C1989" s="196">
        <v>77</v>
      </c>
      <c r="D1989" s="196">
        <v>13</v>
      </c>
      <c r="E1989" s="196">
        <v>18</v>
      </c>
      <c r="F1989" s="204">
        <v>0</v>
      </c>
    </row>
    <row r="1990" spans="2:6">
      <c r="B1990" s="205">
        <v>11016</v>
      </c>
      <c r="C1990" s="198">
        <v>31</v>
      </c>
      <c r="D1990" s="198">
        <v>12.5</v>
      </c>
      <c r="E1990" s="198">
        <v>15</v>
      </c>
      <c r="F1990" s="206">
        <v>0</v>
      </c>
    </row>
    <row r="1991" spans="2:6">
      <c r="B1991" s="203">
        <v>11016</v>
      </c>
      <c r="C1991" s="196">
        <v>36</v>
      </c>
      <c r="D1991" s="196">
        <v>19</v>
      </c>
      <c r="E1991" s="196">
        <v>16</v>
      </c>
      <c r="F1991" s="204">
        <v>0</v>
      </c>
    </row>
    <row r="1992" spans="2:6">
      <c r="B1992" s="205">
        <v>11017</v>
      </c>
      <c r="C1992" s="198">
        <v>3</v>
      </c>
      <c r="D1992" s="198">
        <v>10</v>
      </c>
      <c r="E1992" s="198">
        <v>25</v>
      </c>
      <c r="F1992" s="206">
        <v>0</v>
      </c>
    </row>
    <row r="1993" spans="2:6">
      <c r="B1993" s="203">
        <v>11017</v>
      </c>
      <c r="C1993" s="196">
        <v>59</v>
      </c>
      <c r="D1993" s="196">
        <v>55</v>
      </c>
      <c r="E1993" s="196">
        <v>110</v>
      </c>
      <c r="F1993" s="204">
        <v>0</v>
      </c>
    </row>
    <row r="1994" spans="2:6">
      <c r="B1994" s="205">
        <v>11017</v>
      </c>
      <c r="C1994" s="198">
        <v>70</v>
      </c>
      <c r="D1994" s="198">
        <v>15</v>
      </c>
      <c r="E1994" s="198">
        <v>30</v>
      </c>
      <c r="F1994" s="206">
        <v>0</v>
      </c>
    </row>
    <row r="1995" spans="2:6">
      <c r="B1995" s="203">
        <v>11018</v>
      </c>
      <c r="C1995" s="196">
        <v>12</v>
      </c>
      <c r="D1995" s="196">
        <v>38</v>
      </c>
      <c r="E1995" s="196">
        <v>20</v>
      </c>
      <c r="F1995" s="204">
        <v>0</v>
      </c>
    </row>
    <row r="1996" spans="2:6">
      <c r="B1996" s="205">
        <v>11018</v>
      </c>
      <c r="C1996" s="198">
        <v>18</v>
      </c>
      <c r="D1996" s="198">
        <v>62.5</v>
      </c>
      <c r="E1996" s="198">
        <v>10</v>
      </c>
      <c r="F1996" s="206">
        <v>0</v>
      </c>
    </row>
    <row r="1997" spans="2:6">
      <c r="B1997" s="203">
        <v>11018</v>
      </c>
      <c r="C1997" s="196">
        <v>56</v>
      </c>
      <c r="D1997" s="196">
        <v>38</v>
      </c>
      <c r="E1997" s="196">
        <v>5</v>
      </c>
      <c r="F1997" s="204">
        <v>0</v>
      </c>
    </row>
    <row r="1998" spans="2:6">
      <c r="B1998" s="205">
        <v>11019</v>
      </c>
      <c r="C1998" s="198">
        <v>46</v>
      </c>
      <c r="D1998" s="198">
        <v>12</v>
      </c>
      <c r="E1998" s="198">
        <v>3</v>
      </c>
      <c r="F1998" s="206">
        <v>0</v>
      </c>
    </row>
    <row r="1999" spans="2:6">
      <c r="B1999" s="203">
        <v>11019</v>
      </c>
      <c r="C1999" s="196">
        <v>49</v>
      </c>
      <c r="D1999" s="196">
        <v>20</v>
      </c>
      <c r="E1999" s="196">
        <v>2</v>
      </c>
      <c r="F1999" s="204">
        <v>0</v>
      </c>
    </row>
    <row r="2000" spans="2:6">
      <c r="B2000" s="205">
        <v>11020</v>
      </c>
      <c r="C2000" s="198">
        <v>10</v>
      </c>
      <c r="D2000" s="198">
        <v>31</v>
      </c>
      <c r="E2000" s="198">
        <v>24</v>
      </c>
      <c r="F2000" s="206">
        <v>0.15000000596046448</v>
      </c>
    </row>
    <row r="2001" spans="2:6">
      <c r="B2001" s="203">
        <v>11021</v>
      </c>
      <c r="C2001" s="196">
        <v>2</v>
      </c>
      <c r="D2001" s="196">
        <v>19</v>
      </c>
      <c r="E2001" s="196">
        <v>11</v>
      </c>
      <c r="F2001" s="204">
        <v>0.25</v>
      </c>
    </row>
    <row r="2002" spans="2:6">
      <c r="B2002" s="205">
        <v>11021</v>
      </c>
      <c r="C2002" s="198">
        <v>20</v>
      </c>
      <c r="D2002" s="198">
        <v>81</v>
      </c>
      <c r="E2002" s="198">
        <v>15</v>
      </c>
      <c r="F2002" s="206">
        <v>0</v>
      </c>
    </row>
    <row r="2003" spans="2:6">
      <c r="B2003" s="203">
        <v>11021</v>
      </c>
      <c r="C2003" s="196">
        <v>26</v>
      </c>
      <c r="D2003" s="196">
        <v>31.23</v>
      </c>
      <c r="E2003" s="196">
        <v>63</v>
      </c>
      <c r="F2003" s="204">
        <v>0</v>
      </c>
    </row>
    <row r="2004" spans="2:6">
      <c r="B2004" s="205">
        <v>11021</v>
      </c>
      <c r="C2004" s="198">
        <v>51</v>
      </c>
      <c r="D2004" s="198">
        <v>53</v>
      </c>
      <c r="E2004" s="198">
        <v>44</v>
      </c>
      <c r="F2004" s="206">
        <v>0.25</v>
      </c>
    </row>
    <row r="2005" spans="2:6">
      <c r="B2005" s="203">
        <v>11021</v>
      </c>
      <c r="C2005" s="196">
        <v>72</v>
      </c>
      <c r="D2005" s="196">
        <v>34.799999999999997</v>
      </c>
      <c r="E2005" s="196">
        <v>35</v>
      </c>
      <c r="F2005" s="204">
        <v>0</v>
      </c>
    </row>
    <row r="2006" spans="2:6">
      <c r="B2006" s="205">
        <v>11022</v>
      </c>
      <c r="C2006" s="198">
        <v>19</v>
      </c>
      <c r="D2006" s="198">
        <v>9.1999999999999993</v>
      </c>
      <c r="E2006" s="198">
        <v>35</v>
      </c>
      <c r="F2006" s="206">
        <v>0</v>
      </c>
    </row>
    <row r="2007" spans="2:6">
      <c r="B2007" s="203">
        <v>11022</v>
      </c>
      <c r="C2007" s="196">
        <v>69</v>
      </c>
      <c r="D2007" s="196">
        <v>36</v>
      </c>
      <c r="E2007" s="196">
        <v>30</v>
      </c>
      <c r="F2007" s="204">
        <v>0</v>
      </c>
    </row>
    <row r="2008" spans="2:6">
      <c r="B2008" s="205">
        <v>11023</v>
      </c>
      <c r="C2008" s="198">
        <v>7</v>
      </c>
      <c r="D2008" s="198">
        <v>30</v>
      </c>
      <c r="E2008" s="198">
        <v>4</v>
      </c>
      <c r="F2008" s="206">
        <v>0</v>
      </c>
    </row>
    <row r="2009" spans="2:6">
      <c r="B2009" s="203">
        <v>11023</v>
      </c>
      <c r="C2009" s="196">
        <v>43</v>
      </c>
      <c r="D2009" s="196">
        <v>46</v>
      </c>
      <c r="E2009" s="196">
        <v>30</v>
      </c>
      <c r="F2009" s="204">
        <v>0</v>
      </c>
    </row>
    <row r="2010" spans="2:6">
      <c r="B2010" s="205">
        <v>11024</v>
      </c>
      <c r="C2010" s="198">
        <v>26</v>
      </c>
      <c r="D2010" s="198">
        <v>31.23</v>
      </c>
      <c r="E2010" s="198">
        <v>12</v>
      </c>
      <c r="F2010" s="206">
        <v>0</v>
      </c>
    </row>
    <row r="2011" spans="2:6">
      <c r="B2011" s="203">
        <v>11024</v>
      </c>
      <c r="C2011" s="196">
        <v>33</v>
      </c>
      <c r="D2011" s="196">
        <v>2.5</v>
      </c>
      <c r="E2011" s="196">
        <v>30</v>
      </c>
      <c r="F2011" s="204">
        <v>0</v>
      </c>
    </row>
    <row r="2012" spans="2:6">
      <c r="B2012" s="205">
        <v>11024</v>
      </c>
      <c r="C2012" s="198">
        <v>65</v>
      </c>
      <c r="D2012" s="198">
        <v>21.05</v>
      </c>
      <c r="E2012" s="198">
        <v>21</v>
      </c>
      <c r="F2012" s="206">
        <v>0</v>
      </c>
    </row>
    <row r="2013" spans="2:6">
      <c r="B2013" s="203">
        <v>11024</v>
      </c>
      <c r="C2013" s="196">
        <v>71</v>
      </c>
      <c r="D2013" s="196">
        <v>21.5</v>
      </c>
      <c r="E2013" s="196">
        <v>50</v>
      </c>
      <c r="F2013" s="204">
        <v>0</v>
      </c>
    </row>
    <row r="2014" spans="2:6">
      <c r="B2014" s="205">
        <v>11025</v>
      </c>
      <c r="C2014" s="198">
        <v>1</v>
      </c>
      <c r="D2014" s="198">
        <v>18</v>
      </c>
      <c r="E2014" s="198">
        <v>10</v>
      </c>
      <c r="F2014" s="206">
        <v>0.10000000149011612</v>
      </c>
    </row>
    <row r="2015" spans="2:6">
      <c r="B2015" s="203">
        <v>11025</v>
      </c>
      <c r="C2015" s="196">
        <v>13</v>
      </c>
      <c r="D2015" s="196">
        <v>6</v>
      </c>
      <c r="E2015" s="196">
        <v>20</v>
      </c>
      <c r="F2015" s="204">
        <v>0.10000000149011612</v>
      </c>
    </row>
    <row r="2016" spans="2:6">
      <c r="B2016" s="205">
        <v>11026</v>
      </c>
      <c r="C2016" s="198">
        <v>18</v>
      </c>
      <c r="D2016" s="198">
        <v>62.5</v>
      </c>
      <c r="E2016" s="198">
        <v>8</v>
      </c>
      <c r="F2016" s="206">
        <v>0</v>
      </c>
    </row>
    <row r="2017" spans="2:6">
      <c r="B2017" s="203">
        <v>11026</v>
      </c>
      <c r="C2017" s="196">
        <v>51</v>
      </c>
      <c r="D2017" s="196">
        <v>53</v>
      </c>
      <c r="E2017" s="196">
        <v>10</v>
      </c>
      <c r="F2017" s="204">
        <v>0</v>
      </c>
    </row>
    <row r="2018" spans="2:6">
      <c r="B2018" s="205">
        <v>11027</v>
      </c>
      <c r="C2018" s="198">
        <v>24</v>
      </c>
      <c r="D2018" s="198">
        <v>4.5</v>
      </c>
      <c r="E2018" s="198">
        <v>30</v>
      </c>
      <c r="F2018" s="206">
        <v>0.25</v>
      </c>
    </row>
    <row r="2019" spans="2:6">
      <c r="B2019" s="203">
        <v>11027</v>
      </c>
      <c r="C2019" s="196">
        <v>62</v>
      </c>
      <c r="D2019" s="196">
        <v>49.3</v>
      </c>
      <c r="E2019" s="196">
        <v>21</v>
      </c>
      <c r="F2019" s="204">
        <v>0.25</v>
      </c>
    </row>
    <row r="2020" spans="2:6">
      <c r="B2020" s="205">
        <v>11028</v>
      </c>
      <c r="C2020" s="198">
        <v>55</v>
      </c>
      <c r="D2020" s="198">
        <v>24</v>
      </c>
      <c r="E2020" s="198">
        <v>35</v>
      </c>
      <c r="F2020" s="206">
        <v>0</v>
      </c>
    </row>
    <row r="2021" spans="2:6">
      <c r="B2021" s="203">
        <v>11028</v>
      </c>
      <c r="C2021" s="196">
        <v>59</v>
      </c>
      <c r="D2021" s="196">
        <v>55</v>
      </c>
      <c r="E2021" s="196">
        <v>24</v>
      </c>
      <c r="F2021" s="204">
        <v>0</v>
      </c>
    </row>
    <row r="2022" spans="2:6">
      <c r="B2022" s="205">
        <v>11029</v>
      </c>
      <c r="C2022" s="198">
        <v>56</v>
      </c>
      <c r="D2022" s="198">
        <v>38</v>
      </c>
      <c r="E2022" s="198">
        <v>20</v>
      </c>
      <c r="F2022" s="206">
        <v>0</v>
      </c>
    </row>
    <row r="2023" spans="2:6">
      <c r="B2023" s="203">
        <v>11029</v>
      </c>
      <c r="C2023" s="196">
        <v>63</v>
      </c>
      <c r="D2023" s="196">
        <v>43.9</v>
      </c>
      <c r="E2023" s="196">
        <v>12</v>
      </c>
      <c r="F2023" s="204">
        <v>0</v>
      </c>
    </row>
    <row r="2024" spans="2:6">
      <c r="B2024" s="205">
        <v>11030</v>
      </c>
      <c r="C2024" s="198">
        <v>2</v>
      </c>
      <c r="D2024" s="198">
        <v>19</v>
      </c>
      <c r="E2024" s="198">
        <v>100</v>
      </c>
      <c r="F2024" s="206">
        <v>0.25</v>
      </c>
    </row>
    <row r="2025" spans="2:6">
      <c r="B2025" s="203">
        <v>11030</v>
      </c>
      <c r="C2025" s="196">
        <v>5</v>
      </c>
      <c r="D2025" s="196">
        <v>21.35</v>
      </c>
      <c r="E2025" s="196">
        <v>70</v>
      </c>
      <c r="F2025" s="204">
        <v>0</v>
      </c>
    </row>
    <row r="2026" spans="2:6">
      <c r="B2026" s="205">
        <v>11030</v>
      </c>
      <c r="C2026" s="198">
        <v>29</v>
      </c>
      <c r="D2026" s="198">
        <v>123.79</v>
      </c>
      <c r="E2026" s="198">
        <v>60</v>
      </c>
      <c r="F2026" s="206">
        <v>0.25</v>
      </c>
    </row>
    <row r="2027" spans="2:6">
      <c r="B2027" s="203">
        <v>11030</v>
      </c>
      <c r="C2027" s="196">
        <v>59</v>
      </c>
      <c r="D2027" s="196">
        <v>55</v>
      </c>
      <c r="E2027" s="196">
        <v>100</v>
      </c>
      <c r="F2027" s="204">
        <v>0.25</v>
      </c>
    </row>
    <row r="2028" spans="2:6">
      <c r="B2028" s="205">
        <v>11031</v>
      </c>
      <c r="C2028" s="198">
        <v>1</v>
      </c>
      <c r="D2028" s="198">
        <v>18</v>
      </c>
      <c r="E2028" s="198">
        <v>45</v>
      </c>
      <c r="F2028" s="206">
        <v>0</v>
      </c>
    </row>
    <row r="2029" spans="2:6">
      <c r="B2029" s="203">
        <v>11031</v>
      </c>
      <c r="C2029" s="196">
        <v>13</v>
      </c>
      <c r="D2029" s="196">
        <v>6</v>
      </c>
      <c r="E2029" s="196">
        <v>80</v>
      </c>
      <c r="F2029" s="204">
        <v>0</v>
      </c>
    </row>
    <row r="2030" spans="2:6">
      <c r="B2030" s="205">
        <v>11031</v>
      </c>
      <c r="C2030" s="198">
        <v>24</v>
      </c>
      <c r="D2030" s="198">
        <v>4.5</v>
      </c>
      <c r="E2030" s="198">
        <v>21</v>
      </c>
      <c r="F2030" s="206">
        <v>0</v>
      </c>
    </row>
    <row r="2031" spans="2:6">
      <c r="B2031" s="203">
        <v>11031</v>
      </c>
      <c r="C2031" s="196">
        <v>64</v>
      </c>
      <c r="D2031" s="196">
        <v>33.25</v>
      </c>
      <c r="E2031" s="196">
        <v>20</v>
      </c>
      <c r="F2031" s="204">
        <v>0</v>
      </c>
    </row>
    <row r="2032" spans="2:6">
      <c r="B2032" s="205">
        <v>11031</v>
      </c>
      <c r="C2032" s="198">
        <v>71</v>
      </c>
      <c r="D2032" s="198">
        <v>21.5</v>
      </c>
      <c r="E2032" s="198">
        <v>16</v>
      </c>
      <c r="F2032" s="206">
        <v>0</v>
      </c>
    </row>
    <row r="2033" spans="2:6">
      <c r="B2033" s="203">
        <v>11032</v>
      </c>
      <c r="C2033" s="196">
        <v>36</v>
      </c>
      <c r="D2033" s="196">
        <v>19</v>
      </c>
      <c r="E2033" s="196">
        <v>35</v>
      </c>
      <c r="F2033" s="204">
        <v>0</v>
      </c>
    </row>
    <row r="2034" spans="2:6">
      <c r="B2034" s="205">
        <v>11032</v>
      </c>
      <c r="C2034" s="198">
        <v>38</v>
      </c>
      <c r="D2034" s="198">
        <v>263.5</v>
      </c>
      <c r="E2034" s="198">
        <v>25</v>
      </c>
      <c r="F2034" s="206">
        <v>0</v>
      </c>
    </row>
    <row r="2035" spans="2:6">
      <c r="B2035" s="203">
        <v>11032</v>
      </c>
      <c r="C2035" s="196">
        <v>59</v>
      </c>
      <c r="D2035" s="196">
        <v>55</v>
      </c>
      <c r="E2035" s="196">
        <v>30</v>
      </c>
      <c r="F2035" s="204">
        <v>0</v>
      </c>
    </row>
    <row r="2036" spans="2:6">
      <c r="B2036" s="205">
        <v>11033</v>
      </c>
      <c r="C2036" s="198">
        <v>53</v>
      </c>
      <c r="D2036" s="198">
        <v>32.799999999999997</v>
      </c>
      <c r="E2036" s="198">
        <v>70</v>
      </c>
      <c r="F2036" s="206">
        <v>0.10000000149011612</v>
      </c>
    </row>
    <row r="2037" spans="2:6">
      <c r="B2037" s="203">
        <v>11033</v>
      </c>
      <c r="C2037" s="196">
        <v>69</v>
      </c>
      <c r="D2037" s="196">
        <v>36</v>
      </c>
      <c r="E2037" s="196">
        <v>36</v>
      </c>
      <c r="F2037" s="204">
        <v>0.10000000149011612</v>
      </c>
    </row>
    <row r="2038" spans="2:6">
      <c r="B2038" s="205">
        <v>11034</v>
      </c>
      <c r="C2038" s="198">
        <v>21</v>
      </c>
      <c r="D2038" s="198">
        <v>10</v>
      </c>
      <c r="E2038" s="198">
        <v>15</v>
      </c>
      <c r="F2038" s="206">
        <v>0.10000000149011612</v>
      </c>
    </row>
    <row r="2039" spans="2:6">
      <c r="B2039" s="203">
        <v>11034</v>
      </c>
      <c r="C2039" s="196">
        <v>44</v>
      </c>
      <c r="D2039" s="196">
        <v>19.45</v>
      </c>
      <c r="E2039" s="196">
        <v>12</v>
      </c>
      <c r="F2039" s="204">
        <v>0</v>
      </c>
    </row>
    <row r="2040" spans="2:6">
      <c r="B2040" s="205">
        <v>11034</v>
      </c>
      <c r="C2040" s="198">
        <v>61</v>
      </c>
      <c r="D2040" s="198">
        <v>28.5</v>
      </c>
      <c r="E2040" s="198">
        <v>6</v>
      </c>
      <c r="F2040" s="206">
        <v>0</v>
      </c>
    </row>
    <row r="2041" spans="2:6">
      <c r="B2041" s="203">
        <v>11035</v>
      </c>
      <c r="C2041" s="196">
        <v>1</v>
      </c>
      <c r="D2041" s="196">
        <v>18</v>
      </c>
      <c r="E2041" s="196">
        <v>10</v>
      </c>
      <c r="F2041" s="204">
        <v>0</v>
      </c>
    </row>
    <row r="2042" spans="2:6">
      <c r="B2042" s="205">
        <v>11035</v>
      </c>
      <c r="C2042" s="198">
        <v>35</v>
      </c>
      <c r="D2042" s="198">
        <v>18</v>
      </c>
      <c r="E2042" s="198">
        <v>60</v>
      </c>
      <c r="F2042" s="206">
        <v>0</v>
      </c>
    </row>
    <row r="2043" spans="2:6">
      <c r="B2043" s="203">
        <v>11035</v>
      </c>
      <c r="C2043" s="196">
        <v>42</v>
      </c>
      <c r="D2043" s="196">
        <v>14</v>
      </c>
      <c r="E2043" s="196">
        <v>30</v>
      </c>
      <c r="F2043" s="204">
        <v>0</v>
      </c>
    </row>
    <row r="2044" spans="2:6">
      <c r="B2044" s="205">
        <v>11035</v>
      </c>
      <c r="C2044" s="198">
        <v>54</v>
      </c>
      <c r="D2044" s="198">
        <v>7.45</v>
      </c>
      <c r="E2044" s="198">
        <v>10</v>
      </c>
      <c r="F2044" s="206">
        <v>0</v>
      </c>
    </row>
    <row r="2045" spans="2:6">
      <c r="B2045" s="203">
        <v>11036</v>
      </c>
      <c r="C2045" s="196">
        <v>13</v>
      </c>
      <c r="D2045" s="196">
        <v>6</v>
      </c>
      <c r="E2045" s="196">
        <v>7</v>
      </c>
      <c r="F2045" s="204">
        <v>0</v>
      </c>
    </row>
    <row r="2046" spans="2:6">
      <c r="B2046" s="205">
        <v>11036</v>
      </c>
      <c r="C2046" s="198">
        <v>59</v>
      </c>
      <c r="D2046" s="198">
        <v>55</v>
      </c>
      <c r="E2046" s="198">
        <v>30</v>
      </c>
      <c r="F2046" s="206">
        <v>0</v>
      </c>
    </row>
    <row r="2047" spans="2:6">
      <c r="B2047" s="203">
        <v>11037</v>
      </c>
      <c r="C2047" s="196">
        <v>70</v>
      </c>
      <c r="D2047" s="196">
        <v>15</v>
      </c>
      <c r="E2047" s="196">
        <v>4</v>
      </c>
      <c r="F2047" s="204">
        <v>0</v>
      </c>
    </row>
    <row r="2048" spans="2:6">
      <c r="B2048" s="205">
        <v>11038</v>
      </c>
      <c r="C2048" s="198">
        <v>40</v>
      </c>
      <c r="D2048" s="198">
        <v>18.399999999999999</v>
      </c>
      <c r="E2048" s="198">
        <v>5</v>
      </c>
      <c r="F2048" s="206">
        <v>0.20000000298023224</v>
      </c>
    </row>
    <row r="2049" spans="2:6">
      <c r="B2049" s="203">
        <v>11038</v>
      </c>
      <c r="C2049" s="196">
        <v>52</v>
      </c>
      <c r="D2049" s="196">
        <v>7</v>
      </c>
      <c r="E2049" s="196">
        <v>2</v>
      </c>
      <c r="F2049" s="204">
        <v>0</v>
      </c>
    </row>
    <row r="2050" spans="2:6">
      <c r="B2050" s="205">
        <v>11038</v>
      </c>
      <c r="C2050" s="198">
        <v>71</v>
      </c>
      <c r="D2050" s="198">
        <v>21.5</v>
      </c>
      <c r="E2050" s="198">
        <v>30</v>
      </c>
      <c r="F2050" s="206">
        <v>0</v>
      </c>
    </row>
    <row r="2051" spans="2:6">
      <c r="B2051" s="203">
        <v>11039</v>
      </c>
      <c r="C2051" s="196">
        <v>28</v>
      </c>
      <c r="D2051" s="196">
        <v>45.6</v>
      </c>
      <c r="E2051" s="196">
        <v>20</v>
      </c>
      <c r="F2051" s="204">
        <v>0</v>
      </c>
    </row>
    <row r="2052" spans="2:6">
      <c r="B2052" s="205">
        <v>11039</v>
      </c>
      <c r="C2052" s="198">
        <v>35</v>
      </c>
      <c r="D2052" s="198">
        <v>18</v>
      </c>
      <c r="E2052" s="198">
        <v>24</v>
      </c>
      <c r="F2052" s="206">
        <v>0</v>
      </c>
    </row>
    <row r="2053" spans="2:6">
      <c r="B2053" s="203">
        <v>11039</v>
      </c>
      <c r="C2053" s="196">
        <v>49</v>
      </c>
      <c r="D2053" s="196">
        <v>20</v>
      </c>
      <c r="E2053" s="196">
        <v>60</v>
      </c>
      <c r="F2053" s="204">
        <v>0</v>
      </c>
    </row>
    <row r="2054" spans="2:6">
      <c r="B2054" s="205">
        <v>11039</v>
      </c>
      <c r="C2054" s="198">
        <v>57</v>
      </c>
      <c r="D2054" s="198">
        <v>19.5</v>
      </c>
      <c r="E2054" s="198">
        <v>28</v>
      </c>
      <c r="F2054" s="206">
        <v>0</v>
      </c>
    </row>
    <row r="2055" spans="2:6">
      <c r="B2055" s="203">
        <v>11040</v>
      </c>
      <c r="C2055" s="196">
        <v>21</v>
      </c>
      <c r="D2055" s="196">
        <v>10</v>
      </c>
      <c r="E2055" s="196">
        <v>20</v>
      </c>
      <c r="F2055" s="204">
        <v>0</v>
      </c>
    </row>
    <row r="2056" spans="2:6">
      <c r="B2056" s="205">
        <v>11041</v>
      </c>
      <c r="C2056" s="198">
        <v>2</v>
      </c>
      <c r="D2056" s="198">
        <v>19</v>
      </c>
      <c r="E2056" s="198">
        <v>30</v>
      </c>
      <c r="F2056" s="206">
        <v>0.20000000298023224</v>
      </c>
    </row>
    <row r="2057" spans="2:6">
      <c r="B2057" s="203">
        <v>11041</v>
      </c>
      <c r="C2057" s="196">
        <v>63</v>
      </c>
      <c r="D2057" s="196">
        <v>43.9</v>
      </c>
      <c r="E2057" s="196">
        <v>30</v>
      </c>
      <c r="F2057" s="204">
        <v>0</v>
      </c>
    </row>
    <row r="2058" spans="2:6">
      <c r="B2058" s="205">
        <v>11042</v>
      </c>
      <c r="C2058" s="198">
        <v>44</v>
      </c>
      <c r="D2058" s="198">
        <v>19.45</v>
      </c>
      <c r="E2058" s="198">
        <v>15</v>
      </c>
      <c r="F2058" s="206">
        <v>0</v>
      </c>
    </row>
    <row r="2059" spans="2:6">
      <c r="B2059" s="203">
        <v>11042</v>
      </c>
      <c r="C2059" s="196">
        <v>61</v>
      </c>
      <c r="D2059" s="196">
        <v>28.5</v>
      </c>
      <c r="E2059" s="196">
        <v>4</v>
      </c>
      <c r="F2059" s="204">
        <v>0</v>
      </c>
    </row>
    <row r="2060" spans="2:6">
      <c r="B2060" s="205">
        <v>11043</v>
      </c>
      <c r="C2060" s="198">
        <v>11</v>
      </c>
      <c r="D2060" s="198">
        <v>21</v>
      </c>
      <c r="E2060" s="198">
        <v>10</v>
      </c>
      <c r="F2060" s="206">
        <v>0</v>
      </c>
    </row>
    <row r="2061" spans="2:6">
      <c r="B2061" s="203">
        <v>11044</v>
      </c>
      <c r="C2061" s="196">
        <v>62</v>
      </c>
      <c r="D2061" s="196">
        <v>49.3</v>
      </c>
      <c r="E2061" s="196">
        <v>12</v>
      </c>
      <c r="F2061" s="204">
        <v>0</v>
      </c>
    </row>
    <row r="2062" spans="2:6">
      <c r="B2062" s="205">
        <v>11045</v>
      </c>
      <c r="C2062" s="198">
        <v>33</v>
      </c>
      <c r="D2062" s="198">
        <v>2.5</v>
      </c>
      <c r="E2062" s="198">
        <v>15</v>
      </c>
      <c r="F2062" s="206">
        <v>0</v>
      </c>
    </row>
    <row r="2063" spans="2:6">
      <c r="B2063" s="203">
        <v>11045</v>
      </c>
      <c r="C2063" s="196">
        <v>51</v>
      </c>
      <c r="D2063" s="196">
        <v>53</v>
      </c>
      <c r="E2063" s="196">
        <v>24</v>
      </c>
      <c r="F2063" s="204">
        <v>0</v>
      </c>
    </row>
    <row r="2064" spans="2:6">
      <c r="B2064" s="205">
        <v>11046</v>
      </c>
      <c r="C2064" s="198">
        <v>12</v>
      </c>
      <c r="D2064" s="198">
        <v>38</v>
      </c>
      <c r="E2064" s="198">
        <v>20</v>
      </c>
      <c r="F2064" s="206">
        <v>5.000000074505806E-2</v>
      </c>
    </row>
    <row r="2065" spans="2:6">
      <c r="B2065" s="203">
        <v>11046</v>
      </c>
      <c r="C2065" s="196">
        <v>32</v>
      </c>
      <c r="D2065" s="196">
        <v>32</v>
      </c>
      <c r="E2065" s="196">
        <v>15</v>
      </c>
      <c r="F2065" s="204">
        <v>5.000000074505806E-2</v>
      </c>
    </row>
    <row r="2066" spans="2:6">
      <c r="B2066" s="205">
        <v>11046</v>
      </c>
      <c r="C2066" s="198">
        <v>35</v>
      </c>
      <c r="D2066" s="198">
        <v>18</v>
      </c>
      <c r="E2066" s="198">
        <v>18</v>
      </c>
      <c r="F2066" s="206">
        <v>5.000000074505806E-2</v>
      </c>
    </row>
    <row r="2067" spans="2:6">
      <c r="B2067" s="203">
        <v>11047</v>
      </c>
      <c r="C2067" s="196">
        <v>1</v>
      </c>
      <c r="D2067" s="196">
        <v>18</v>
      </c>
      <c r="E2067" s="196">
        <v>25</v>
      </c>
      <c r="F2067" s="204">
        <v>0.25</v>
      </c>
    </row>
    <row r="2068" spans="2:6">
      <c r="B2068" s="205">
        <v>11047</v>
      </c>
      <c r="C2068" s="198">
        <v>5</v>
      </c>
      <c r="D2068" s="198">
        <v>21.35</v>
      </c>
      <c r="E2068" s="198">
        <v>30</v>
      </c>
      <c r="F2068" s="206">
        <v>0.25</v>
      </c>
    </row>
    <row r="2069" spans="2:6">
      <c r="B2069" s="203">
        <v>11048</v>
      </c>
      <c r="C2069" s="196">
        <v>68</v>
      </c>
      <c r="D2069" s="196">
        <v>12.5</v>
      </c>
      <c r="E2069" s="196">
        <v>42</v>
      </c>
      <c r="F2069" s="204">
        <v>0</v>
      </c>
    </row>
    <row r="2070" spans="2:6">
      <c r="B2070" s="205">
        <v>11049</v>
      </c>
      <c r="C2070" s="198">
        <v>2</v>
      </c>
      <c r="D2070" s="198">
        <v>19</v>
      </c>
      <c r="E2070" s="198">
        <v>10</v>
      </c>
      <c r="F2070" s="206">
        <v>0.20000000298023224</v>
      </c>
    </row>
    <row r="2071" spans="2:6">
      <c r="B2071" s="203">
        <v>11049</v>
      </c>
      <c r="C2071" s="196">
        <v>12</v>
      </c>
      <c r="D2071" s="196">
        <v>38</v>
      </c>
      <c r="E2071" s="196">
        <v>4</v>
      </c>
      <c r="F2071" s="204">
        <v>0.20000000298023224</v>
      </c>
    </row>
    <row r="2072" spans="2:6">
      <c r="B2072" s="205">
        <v>11050</v>
      </c>
      <c r="C2072" s="198">
        <v>76</v>
      </c>
      <c r="D2072" s="198">
        <v>18</v>
      </c>
      <c r="E2072" s="198">
        <v>50</v>
      </c>
      <c r="F2072" s="206">
        <v>0.10000000149011612</v>
      </c>
    </row>
    <row r="2073" spans="2:6">
      <c r="B2073" s="203">
        <v>11051</v>
      </c>
      <c r="C2073" s="196">
        <v>24</v>
      </c>
      <c r="D2073" s="196">
        <v>4.5</v>
      </c>
      <c r="E2073" s="196">
        <v>10</v>
      </c>
      <c r="F2073" s="204">
        <v>0.20000000298023224</v>
      </c>
    </row>
    <row r="2074" spans="2:6">
      <c r="B2074" s="205">
        <v>11052</v>
      </c>
      <c r="C2074" s="198">
        <v>43</v>
      </c>
      <c r="D2074" s="198">
        <v>46</v>
      </c>
      <c r="E2074" s="198">
        <v>30</v>
      </c>
      <c r="F2074" s="206">
        <v>0.20000000298023224</v>
      </c>
    </row>
    <row r="2075" spans="2:6">
      <c r="B2075" s="203">
        <v>11052</v>
      </c>
      <c r="C2075" s="196">
        <v>61</v>
      </c>
      <c r="D2075" s="196">
        <v>28.5</v>
      </c>
      <c r="E2075" s="196">
        <v>10</v>
      </c>
      <c r="F2075" s="204">
        <v>0.20000000298023224</v>
      </c>
    </row>
    <row r="2076" spans="2:6">
      <c r="B2076" s="205">
        <v>11053</v>
      </c>
      <c r="C2076" s="198">
        <v>18</v>
      </c>
      <c r="D2076" s="198">
        <v>62.5</v>
      </c>
      <c r="E2076" s="198">
        <v>35</v>
      </c>
      <c r="F2076" s="206">
        <v>0.20000000298023224</v>
      </c>
    </row>
    <row r="2077" spans="2:6">
      <c r="B2077" s="203">
        <v>11053</v>
      </c>
      <c r="C2077" s="196">
        <v>32</v>
      </c>
      <c r="D2077" s="196">
        <v>32</v>
      </c>
      <c r="E2077" s="196">
        <v>20</v>
      </c>
      <c r="F2077" s="204">
        <v>0</v>
      </c>
    </row>
    <row r="2078" spans="2:6">
      <c r="B2078" s="205">
        <v>11053</v>
      </c>
      <c r="C2078" s="198">
        <v>64</v>
      </c>
      <c r="D2078" s="198">
        <v>33.25</v>
      </c>
      <c r="E2078" s="198">
        <v>25</v>
      </c>
      <c r="F2078" s="206">
        <v>0.20000000298023224</v>
      </c>
    </row>
    <row r="2079" spans="2:6">
      <c r="B2079" s="203">
        <v>11054</v>
      </c>
      <c r="C2079" s="196">
        <v>33</v>
      </c>
      <c r="D2079" s="196">
        <v>2.5</v>
      </c>
      <c r="E2079" s="196">
        <v>10</v>
      </c>
      <c r="F2079" s="204">
        <v>0</v>
      </c>
    </row>
    <row r="2080" spans="2:6">
      <c r="B2080" s="205">
        <v>11054</v>
      </c>
      <c r="C2080" s="198">
        <v>67</v>
      </c>
      <c r="D2080" s="198">
        <v>14</v>
      </c>
      <c r="E2080" s="198">
        <v>20</v>
      </c>
      <c r="F2080" s="206">
        <v>0</v>
      </c>
    </row>
    <row r="2081" spans="2:6">
      <c r="B2081" s="203">
        <v>11055</v>
      </c>
      <c r="C2081" s="196">
        <v>24</v>
      </c>
      <c r="D2081" s="196">
        <v>4.5</v>
      </c>
      <c r="E2081" s="196">
        <v>15</v>
      </c>
      <c r="F2081" s="204">
        <v>0</v>
      </c>
    </row>
    <row r="2082" spans="2:6">
      <c r="B2082" s="205">
        <v>11055</v>
      </c>
      <c r="C2082" s="198">
        <v>25</v>
      </c>
      <c r="D2082" s="198">
        <v>14</v>
      </c>
      <c r="E2082" s="198">
        <v>15</v>
      </c>
      <c r="F2082" s="206">
        <v>0</v>
      </c>
    </row>
    <row r="2083" spans="2:6">
      <c r="B2083" s="203">
        <v>11055</v>
      </c>
      <c r="C2083" s="196">
        <v>51</v>
      </c>
      <c r="D2083" s="196">
        <v>53</v>
      </c>
      <c r="E2083" s="196">
        <v>20</v>
      </c>
      <c r="F2083" s="204">
        <v>0</v>
      </c>
    </row>
    <row r="2084" spans="2:6">
      <c r="B2084" s="205">
        <v>11055</v>
      </c>
      <c r="C2084" s="198">
        <v>57</v>
      </c>
      <c r="D2084" s="198">
        <v>19.5</v>
      </c>
      <c r="E2084" s="198">
        <v>20</v>
      </c>
      <c r="F2084" s="206">
        <v>0</v>
      </c>
    </row>
    <row r="2085" spans="2:6">
      <c r="B2085" s="203">
        <v>11056</v>
      </c>
      <c r="C2085" s="196">
        <v>7</v>
      </c>
      <c r="D2085" s="196">
        <v>30</v>
      </c>
      <c r="E2085" s="196">
        <v>40</v>
      </c>
      <c r="F2085" s="204">
        <v>0</v>
      </c>
    </row>
    <row r="2086" spans="2:6">
      <c r="B2086" s="205">
        <v>11056</v>
      </c>
      <c r="C2086" s="198">
        <v>55</v>
      </c>
      <c r="D2086" s="198">
        <v>24</v>
      </c>
      <c r="E2086" s="198">
        <v>35</v>
      </c>
      <c r="F2086" s="206">
        <v>0</v>
      </c>
    </row>
    <row r="2087" spans="2:6">
      <c r="B2087" s="203">
        <v>11056</v>
      </c>
      <c r="C2087" s="196">
        <v>60</v>
      </c>
      <c r="D2087" s="196">
        <v>34</v>
      </c>
      <c r="E2087" s="196">
        <v>50</v>
      </c>
      <c r="F2087" s="204">
        <v>0</v>
      </c>
    </row>
    <row r="2088" spans="2:6">
      <c r="B2088" s="205">
        <v>11057</v>
      </c>
      <c r="C2088" s="198">
        <v>70</v>
      </c>
      <c r="D2088" s="198">
        <v>15</v>
      </c>
      <c r="E2088" s="198">
        <v>3</v>
      </c>
      <c r="F2088" s="206">
        <v>0</v>
      </c>
    </row>
    <row r="2089" spans="2:6">
      <c r="B2089" s="203">
        <v>11058</v>
      </c>
      <c r="C2089" s="196">
        <v>21</v>
      </c>
      <c r="D2089" s="196">
        <v>10</v>
      </c>
      <c r="E2089" s="196">
        <v>3</v>
      </c>
      <c r="F2089" s="204">
        <v>0</v>
      </c>
    </row>
    <row r="2090" spans="2:6">
      <c r="B2090" s="205">
        <v>11058</v>
      </c>
      <c r="C2090" s="198">
        <v>60</v>
      </c>
      <c r="D2090" s="198">
        <v>34</v>
      </c>
      <c r="E2090" s="198">
        <v>21</v>
      </c>
      <c r="F2090" s="206">
        <v>0</v>
      </c>
    </row>
    <row r="2091" spans="2:6">
      <c r="B2091" s="203">
        <v>11058</v>
      </c>
      <c r="C2091" s="196">
        <v>61</v>
      </c>
      <c r="D2091" s="196">
        <v>28.5</v>
      </c>
      <c r="E2091" s="196">
        <v>4</v>
      </c>
      <c r="F2091" s="204">
        <v>0</v>
      </c>
    </row>
    <row r="2092" spans="2:6">
      <c r="B2092" s="205">
        <v>11059</v>
      </c>
      <c r="C2092" s="198">
        <v>13</v>
      </c>
      <c r="D2092" s="198">
        <v>6</v>
      </c>
      <c r="E2092" s="198">
        <v>30</v>
      </c>
      <c r="F2092" s="206">
        <v>0</v>
      </c>
    </row>
    <row r="2093" spans="2:6">
      <c r="B2093" s="203">
        <v>11059</v>
      </c>
      <c r="C2093" s="196">
        <v>17</v>
      </c>
      <c r="D2093" s="196">
        <v>39</v>
      </c>
      <c r="E2093" s="196">
        <v>12</v>
      </c>
      <c r="F2093" s="204">
        <v>0</v>
      </c>
    </row>
    <row r="2094" spans="2:6">
      <c r="B2094" s="205">
        <v>11059</v>
      </c>
      <c r="C2094" s="198">
        <v>60</v>
      </c>
      <c r="D2094" s="198">
        <v>34</v>
      </c>
      <c r="E2094" s="198">
        <v>35</v>
      </c>
      <c r="F2094" s="206">
        <v>0</v>
      </c>
    </row>
    <row r="2095" spans="2:6">
      <c r="B2095" s="203">
        <v>11060</v>
      </c>
      <c r="C2095" s="196">
        <v>60</v>
      </c>
      <c r="D2095" s="196">
        <v>34</v>
      </c>
      <c r="E2095" s="196">
        <v>4</v>
      </c>
      <c r="F2095" s="204">
        <v>0</v>
      </c>
    </row>
    <row r="2096" spans="2:6">
      <c r="B2096" s="205">
        <v>11060</v>
      </c>
      <c r="C2096" s="198">
        <v>77</v>
      </c>
      <c r="D2096" s="198">
        <v>13</v>
      </c>
      <c r="E2096" s="198">
        <v>10</v>
      </c>
      <c r="F2096" s="206">
        <v>0</v>
      </c>
    </row>
    <row r="2097" spans="2:6">
      <c r="B2097" s="203">
        <v>11061</v>
      </c>
      <c r="C2097" s="196">
        <v>60</v>
      </c>
      <c r="D2097" s="196">
        <v>34</v>
      </c>
      <c r="E2097" s="196">
        <v>15</v>
      </c>
      <c r="F2097" s="204">
        <v>0</v>
      </c>
    </row>
    <row r="2098" spans="2:6">
      <c r="B2098" s="205">
        <v>11062</v>
      </c>
      <c r="C2098" s="198">
        <v>53</v>
      </c>
      <c r="D2098" s="198">
        <v>32.799999999999997</v>
      </c>
      <c r="E2098" s="198">
        <v>10</v>
      </c>
      <c r="F2098" s="206">
        <v>0.20000000298023224</v>
      </c>
    </row>
    <row r="2099" spans="2:6">
      <c r="B2099" s="203">
        <v>11062</v>
      </c>
      <c r="C2099" s="196">
        <v>70</v>
      </c>
      <c r="D2099" s="196">
        <v>15</v>
      </c>
      <c r="E2099" s="196">
        <v>12</v>
      </c>
      <c r="F2099" s="204">
        <v>0.20000000298023224</v>
      </c>
    </row>
    <row r="2100" spans="2:6">
      <c r="B2100" s="205">
        <v>11063</v>
      </c>
      <c r="C2100" s="198">
        <v>34</v>
      </c>
      <c r="D2100" s="198">
        <v>14</v>
      </c>
      <c r="E2100" s="198">
        <v>30</v>
      </c>
      <c r="F2100" s="206">
        <v>0</v>
      </c>
    </row>
    <row r="2101" spans="2:6">
      <c r="B2101" s="203">
        <v>11063</v>
      </c>
      <c r="C2101" s="196">
        <v>40</v>
      </c>
      <c r="D2101" s="196">
        <v>18.399999999999999</v>
      </c>
      <c r="E2101" s="196">
        <v>40</v>
      </c>
      <c r="F2101" s="204">
        <v>0.10000000149011612</v>
      </c>
    </row>
    <row r="2102" spans="2:6">
      <c r="B2102" s="205">
        <v>11063</v>
      </c>
      <c r="C2102" s="198">
        <v>41</v>
      </c>
      <c r="D2102" s="198">
        <v>9.65</v>
      </c>
      <c r="E2102" s="198">
        <v>30</v>
      </c>
      <c r="F2102" s="206">
        <v>0.10000000149011612</v>
      </c>
    </row>
    <row r="2103" spans="2:6">
      <c r="B2103" s="203">
        <v>11064</v>
      </c>
      <c r="C2103" s="196">
        <v>17</v>
      </c>
      <c r="D2103" s="196">
        <v>39</v>
      </c>
      <c r="E2103" s="196">
        <v>77</v>
      </c>
      <c r="F2103" s="204">
        <v>0.10000000149011612</v>
      </c>
    </row>
    <row r="2104" spans="2:6">
      <c r="B2104" s="205">
        <v>11064</v>
      </c>
      <c r="C2104" s="198">
        <v>41</v>
      </c>
      <c r="D2104" s="198">
        <v>9.65</v>
      </c>
      <c r="E2104" s="198">
        <v>12</v>
      </c>
      <c r="F2104" s="206">
        <v>0</v>
      </c>
    </row>
    <row r="2105" spans="2:6">
      <c r="B2105" s="203">
        <v>11064</v>
      </c>
      <c r="C2105" s="196">
        <v>53</v>
      </c>
      <c r="D2105" s="196">
        <v>32.799999999999997</v>
      </c>
      <c r="E2105" s="196">
        <v>25</v>
      </c>
      <c r="F2105" s="204">
        <v>0.10000000149011612</v>
      </c>
    </row>
    <row r="2106" spans="2:6">
      <c r="B2106" s="205">
        <v>11064</v>
      </c>
      <c r="C2106" s="198">
        <v>55</v>
      </c>
      <c r="D2106" s="198">
        <v>24</v>
      </c>
      <c r="E2106" s="198">
        <v>4</v>
      </c>
      <c r="F2106" s="206">
        <v>0.10000000149011612</v>
      </c>
    </row>
    <row r="2107" spans="2:6">
      <c r="B2107" s="203">
        <v>11064</v>
      </c>
      <c r="C2107" s="196">
        <v>68</v>
      </c>
      <c r="D2107" s="196">
        <v>12.5</v>
      </c>
      <c r="E2107" s="196">
        <v>55</v>
      </c>
      <c r="F2107" s="204">
        <v>0</v>
      </c>
    </row>
    <row r="2108" spans="2:6">
      <c r="B2108" s="205">
        <v>11065</v>
      </c>
      <c r="C2108" s="198">
        <v>30</v>
      </c>
      <c r="D2108" s="198">
        <v>25.89</v>
      </c>
      <c r="E2108" s="198">
        <v>4</v>
      </c>
      <c r="F2108" s="206">
        <v>0.25</v>
      </c>
    </row>
    <row r="2109" spans="2:6">
      <c r="B2109" s="203">
        <v>11065</v>
      </c>
      <c r="C2109" s="196">
        <v>54</v>
      </c>
      <c r="D2109" s="196">
        <v>7.45</v>
      </c>
      <c r="E2109" s="196">
        <v>20</v>
      </c>
      <c r="F2109" s="204">
        <v>0.25</v>
      </c>
    </row>
    <row r="2110" spans="2:6">
      <c r="B2110" s="205">
        <v>11066</v>
      </c>
      <c r="C2110" s="198">
        <v>16</v>
      </c>
      <c r="D2110" s="198">
        <v>17.45</v>
      </c>
      <c r="E2110" s="198">
        <v>3</v>
      </c>
      <c r="F2110" s="206">
        <v>0</v>
      </c>
    </row>
    <row r="2111" spans="2:6">
      <c r="B2111" s="203">
        <v>11066</v>
      </c>
      <c r="C2111" s="196">
        <v>19</v>
      </c>
      <c r="D2111" s="196">
        <v>9.1999999999999993</v>
      </c>
      <c r="E2111" s="196">
        <v>42</v>
      </c>
      <c r="F2111" s="204">
        <v>0</v>
      </c>
    </row>
    <row r="2112" spans="2:6">
      <c r="B2112" s="205">
        <v>11066</v>
      </c>
      <c r="C2112" s="198">
        <v>34</v>
      </c>
      <c r="D2112" s="198">
        <v>14</v>
      </c>
      <c r="E2112" s="198">
        <v>35</v>
      </c>
      <c r="F2112" s="206">
        <v>0</v>
      </c>
    </row>
    <row r="2113" spans="2:6">
      <c r="B2113" s="203">
        <v>11067</v>
      </c>
      <c r="C2113" s="196">
        <v>41</v>
      </c>
      <c r="D2113" s="196">
        <v>9.65</v>
      </c>
      <c r="E2113" s="196">
        <v>9</v>
      </c>
      <c r="F2113" s="204">
        <v>0</v>
      </c>
    </row>
    <row r="2114" spans="2:6">
      <c r="B2114" s="205">
        <v>11068</v>
      </c>
      <c r="C2114" s="198">
        <v>28</v>
      </c>
      <c r="D2114" s="198">
        <v>45.6</v>
      </c>
      <c r="E2114" s="198">
        <v>8</v>
      </c>
      <c r="F2114" s="206">
        <v>0.15000000596046448</v>
      </c>
    </row>
    <row r="2115" spans="2:6">
      <c r="B2115" s="203">
        <v>11068</v>
      </c>
      <c r="C2115" s="196">
        <v>43</v>
      </c>
      <c r="D2115" s="196">
        <v>46</v>
      </c>
      <c r="E2115" s="196">
        <v>36</v>
      </c>
      <c r="F2115" s="204">
        <v>0.15000000596046448</v>
      </c>
    </row>
    <row r="2116" spans="2:6">
      <c r="B2116" s="205">
        <v>11068</v>
      </c>
      <c r="C2116" s="198">
        <v>77</v>
      </c>
      <c r="D2116" s="198">
        <v>13</v>
      </c>
      <c r="E2116" s="198">
        <v>28</v>
      </c>
      <c r="F2116" s="206">
        <v>0.15000000596046448</v>
      </c>
    </row>
    <row r="2117" spans="2:6">
      <c r="B2117" s="203">
        <v>11069</v>
      </c>
      <c r="C2117" s="196">
        <v>39</v>
      </c>
      <c r="D2117" s="196">
        <v>18</v>
      </c>
      <c r="E2117" s="196">
        <v>20</v>
      </c>
      <c r="F2117" s="204">
        <v>0</v>
      </c>
    </row>
    <row r="2118" spans="2:6">
      <c r="B2118" s="205">
        <v>11070</v>
      </c>
      <c r="C2118" s="198">
        <v>1</v>
      </c>
      <c r="D2118" s="198">
        <v>18</v>
      </c>
      <c r="E2118" s="198">
        <v>40</v>
      </c>
      <c r="F2118" s="206">
        <v>0.15000000596046448</v>
      </c>
    </row>
    <row r="2119" spans="2:6">
      <c r="B2119" s="203">
        <v>11070</v>
      </c>
      <c r="C2119" s="196">
        <v>2</v>
      </c>
      <c r="D2119" s="196">
        <v>19</v>
      </c>
      <c r="E2119" s="196">
        <v>20</v>
      </c>
      <c r="F2119" s="204">
        <v>0.15000000596046448</v>
      </c>
    </row>
    <row r="2120" spans="2:6">
      <c r="B2120" s="205">
        <v>11070</v>
      </c>
      <c r="C2120" s="198">
        <v>16</v>
      </c>
      <c r="D2120" s="198">
        <v>17.45</v>
      </c>
      <c r="E2120" s="198">
        <v>30</v>
      </c>
      <c r="F2120" s="206">
        <v>0.15000000596046448</v>
      </c>
    </row>
    <row r="2121" spans="2:6">
      <c r="B2121" s="203">
        <v>11070</v>
      </c>
      <c r="C2121" s="196">
        <v>31</v>
      </c>
      <c r="D2121" s="196">
        <v>12.5</v>
      </c>
      <c r="E2121" s="196">
        <v>20</v>
      </c>
      <c r="F2121" s="204">
        <v>0</v>
      </c>
    </row>
    <row r="2122" spans="2:6">
      <c r="B2122" s="205">
        <v>11071</v>
      </c>
      <c r="C2122" s="198">
        <v>7</v>
      </c>
      <c r="D2122" s="198">
        <v>30</v>
      </c>
      <c r="E2122" s="198">
        <v>15</v>
      </c>
      <c r="F2122" s="206">
        <v>5.000000074505806E-2</v>
      </c>
    </row>
    <row r="2123" spans="2:6">
      <c r="B2123" s="203">
        <v>11071</v>
      </c>
      <c r="C2123" s="196">
        <v>13</v>
      </c>
      <c r="D2123" s="196">
        <v>6</v>
      </c>
      <c r="E2123" s="196">
        <v>10</v>
      </c>
      <c r="F2123" s="204">
        <v>5.000000074505806E-2</v>
      </c>
    </row>
    <row r="2124" spans="2:6">
      <c r="B2124" s="205">
        <v>11072</v>
      </c>
      <c r="C2124" s="198">
        <v>2</v>
      </c>
      <c r="D2124" s="198">
        <v>19</v>
      </c>
      <c r="E2124" s="198">
        <v>8</v>
      </c>
      <c r="F2124" s="206">
        <v>0</v>
      </c>
    </row>
    <row r="2125" spans="2:6">
      <c r="B2125" s="203">
        <v>11072</v>
      </c>
      <c r="C2125" s="196">
        <v>41</v>
      </c>
      <c r="D2125" s="196">
        <v>9.65</v>
      </c>
      <c r="E2125" s="196">
        <v>40</v>
      </c>
      <c r="F2125" s="204">
        <v>0</v>
      </c>
    </row>
    <row r="2126" spans="2:6">
      <c r="B2126" s="205">
        <v>11072</v>
      </c>
      <c r="C2126" s="198">
        <v>50</v>
      </c>
      <c r="D2126" s="198">
        <v>16.25</v>
      </c>
      <c r="E2126" s="198">
        <v>22</v>
      </c>
      <c r="F2126" s="206">
        <v>0</v>
      </c>
    </row>
    <row r="2127" spans="2:6">
      <c r="B2127" s="203">
        <v>11072</v>
      </c>
      <c r="C2127" s="196">
        <v>64</v>
      </c>
      <c r="D2127" s="196">
        <v>33.25</v>
      </c>
      <c r="E2127" s="196">
        <v>130</v>
      </c>
      <c r="F2127" s="204">
        <v>0</v>
      </c>
    </row>
    <row r="2128" spans="2:6">
      <c r="B2128" s="205">
        <v>11073</v>
      </c>
      <c r="C2128" s="198">
        <v>11</v>
      </c>
      <c r="D2128" s="198">
        <v>21</v>
      </c>
      <c r="E2128" s="198">
        <v>10</v>
      </c>
      <c r="F2128" s="206">
        <v>0</v>
      </c>
    </row>
    <row r="2129" spans="2:6">
      <c r="B2129" s="203">
        <v>11073</v>
      </c>
      <c r="C2129" s="196">
        <v>24</v>
      </c>
      <c r="D2129" s="196">
        <v>4.5</v>
      </c>
      <c r="E2129" s="196">
        <v>20</v>
      </c>
      <c r="F2129" s="204">
        <v>0</v>
      </c>
    </row>
    <row r="2130" spans="2:6">
      <c r="B2130" s="205">
        <v>11074</v>
      </c>
      <c r="C2130" s="198">
        <v>16</v>
      </c>
      <c r="D2130" s="198">
        <v>17.45</v>
      </c>
      <c r="E2130" s="198">
        <v>14</v>
      </c>
      <c r="F2130" s="206">
        <v>5.000000074505806E-2</v>
      </c>
    </row>
    <row r="2131" spans="2:6">
      <c r="B2131" s="203">
        <v>11075</v>
      </c>
      <c r="C2131" s="196">
        <v>2</v>
      </c>
      <c r="D2131" s="196">
        <v>19</v>
      </c>
      <c r="E2131" s="196">
        <v>10</v>
      </c>
      <c r="F2131" s="204">
        <v>0.15000000596046448</v>
      </c>
    </row>
    <row r="2132" spans="2:6">
      <c r="B2132" s="205">
        <v>11075</v>
      </c>
      <c r="C2132" s="198">
        <v>46</v>
      </c>
      <c r="D2132" s="198">
        <v>12</v>
      </c>
      <c r="E2132" s="198">
        <v>30</v>
      </c>
      <c r="F2132" s="206">
        <v>0.15000000596046448</v>
      </c>
    </row>
    <row r="2133" spans="2:6">
      <c r="B2133" s="203">
        <v>11075</v>
      </c>
      <c r="C2133" s="196">
        <v>76</v>
      </c>
      <c r="D2133" s="196">
        <v>18</v>
      </c>
      <c r="E2133" s="196">
        <v>2</v>
      </c>
      <c r="F2133" s="204">
        <v>0.15000000596046448</v>
      </c>
    </row>
    <row r="2134" spans="2:6">
      <c r="B2134" s="205">
        <v>11076</v>
      </c>
      <c r="C2134" s="198">
        <v>6</v>
      </c>
      <c r="D2134" s="198">
        <v>25</v>
      </c>
      <c r="E2134" s="198">
        <v>20</v>
      </c>
      <c r="F2134" s="206">
        <v>0.25</v>
      </c>
    </row>
    <row r="2135" spans="2:6">
      <c r="B2135" s="203">
        <v>11076</v>
      </c>
      <c r="C2135" s="196">
        <v>14</v>
      </c>
      <c r="D2135" s="196">
        <v>23.25</v>
      </c>
      <c r="E2135" s="196">
        <v>20</v>
      </c>
      <c r="F2135" s="204">
        <v>0.25</v>
      </c>
    </row>
    <row r="2136" spans="2:6">
      <c r="B2136" s="205">
        <v>11076</v>
      </c>
      <c r="C2136" s="198">
        <v>19</v>
      </c>
      <c r="D2136" s="198">
        <v>9.1999999999999993</v>
      </c>
      <c r="E2136" s="198">
        <v>10</v>
      </c>
      <c r="F2136" s="206">
        <v>0.25</v>
      </c>
    </row>
    <row r="2137" spans="2:6">
      <c r="B2137" s="203">
        <v>11077</v>
      </c>
      <c r="C2137" s="196">
        <v>2</v>
      </c>
      <c r="D2137" s="196">
        <v>19</v>
      </c>
      <c r="E2137" s="196">
        <v>24</v>
      </c>
      <c r="F2137" s="204">
        <v>0.20000000298023224</v>
      </c>
    </row>
    <row r="2138" spans="2:6">
      <c r="B2138" s="205">
        <v>11077</v>
      </c>
      <c r="C2138" s="198">
        <v>3</v>
      </c>
      <c r="D2138" s="198">
        <v>10</v>
      </c>
      <c r="E2138" s="198">
        <v>4</v>
      </c>
      <c r="F2138" s="206">
        <v>0</v>
      </c>
    </row>
    <row r="2139" spans="2:6">
      <c r="B2139" s="203">
        <v>11077</v>
      </c>
      <c r="C2139" s="196">
        <v>4</v>
      </c>
      <c r="D2139" s="196">
        <v>22</v>
      </c>
      <c r="E2139" s="196">
        <v>1</v>
      </c>
      <c r="F2139" s="204">
        <v>0</v>
      </c>
    </row>
    <row r="2140" spans="2:6">
      <c r="B2140" s="205">
        <v>11077</v>
      </c>
      <c r="C2140" s="198">
        <v>6</v>
      </c>
      <c r="D2140" s="198">
        <v>25</v>
      </c>
      <c r="E2140" s="198">
        <v>1</v>
      </c>
      <c r="F2140" s="206">
        <v>1.9999999552965164E-2</v>
      </c>
    </row>
    <row r="2141" spans="2:6">
      <c r="B2141" s="203">
        <v>11077</v>
      </c>
      <c r="C2141" s="196">
        <v>7</v>
      </c>
      <c r="D2141" s="196">
        <v>30</v>
      </c>
      <c r="E2141" s="196">
        <v>1</v>
      </c>
      <c r="F2141" s="204">
        <v>5.000000074505806E-2</v>
      </c>
    </row>
    <row r="2142" spans="2:6">
      <c r="B2142" s="205">
        <v>11077</v>
      </c>
      <c r="C2142" s="198">
        <v>8</v>
      </c>
      <c r="D2142" s="198">
        <v>40</v>
      </c>
      <c r="E2142" s="198">
        <v>2</v>
      </c>
      <c r="F2142" s="206">
        <v>0.10000000149011612</v>
      </c>
    </row>
    <row r="2143" spans="2:6">
      <c r="B2143" s="203">
        <v>11077</v>
      </c>
      <c r="C2143" s="196">
        <v>10</v>
      </c>
      <c r="D2143" s="196">
        <v>31</v>
      </c>
      <c r="E2143" s="196">
        <v>1</v>
      </c>
      <c r="F2143" s="204">
        <v>0</v>
      </c>
    </row>
    <row r="2144" spans="2:6">
      <c r="B2144" s="205">
        <v>11077</v>
      </c>
      <c r="C2144" s="198">
        <v>12</v>
      </c>
      <c r="D2144" s="198">
        <v>38</v>
      </c>
      <c r="E2144" s="198">
        <v>2</v>
      </c>
      <c r="F2144" s="206">
        <v>5.000000074505806E-2</v>
      </c>
    </row>
    <row r="2145" spans="2:6">
      <c r="B2145" s="203">
        <v>11077</v>
      </c>
      <c r="C2145" s="196">
        <v>13</v>
      </c>
      <c r="D2145" s="196">
        <v>6</v>
      </c>
      <c r="E2145" s="196">
        <v>4</v>
      </c>
      <c r="F2145" s="204">
        <v>0</v>
      </c>
    </row>
    <row r="2146" spans="2:6">
      <c r="B2146" s="205">
        <v>11077</v>
      </c>
      <c r="C2146" s="198">
        <v>14</v>
      </c>
      <c r="D2146" s="198">
        <v>23.25</v>
      </c>
      <c r="E2146" s="198">
        <v>1</v>
      </c>
      <c r="F2146" s="206">
        <v>2.9999999329447746E-2</v>
      </c>
    </row>
    <row r="2147" spans="2:6">
      <c r="B2147" s="203">
        <v>11077</v>
      </c>
      <c r="C2147" s="196">
        <v>16</v>
      </c>
      <c r="D2147" s="196">
        <v>17.45</v>
      </c>
      <c r="E2147" s="196">
        <v>2</v>
      </c>
      <c r="F2147" s="204">
        <v>2.9999999329447746E-2</v>
      </c>
    </row>
    <row r="2148" spans="2:6">
      <c r="B2148" s="205">
        <v>11077</v>
      </c>
      <c r="C2148" s="198">
        <v>20</v>
      </c>
      <c r="D2148" s="198">
        <v>81</v>
      </c>
      <c r="E2148" s="198">
        <v>1</v>
      </c>
      <c r="F2148" s="206">
        <v>3.9999999105930328E-2</v>
      </c>
    </row>
    <row r="2149" spans="2:6">
      <c r="B2149" s="203">
        <v>11077</v>
      </c>
      <c r="C2149" s="196">
        <v>23</v>
      </c>
      <c r="D2149" s="196">
        <v>9</v>
      </c>
      <c r="E2149" s="196">
        <v>2</v>
      </c>
      <c r="F2149" s="204">
        <v>0</v>
      </c>
    </row>
    <row r="2150" spans="2:6">
      <c r="B2150" s="205">
        <v>11077</v>
      </c>
      <c r="C2150" s="198">
        <v>32</v>
      </c>
      <c r="D2150" s="198">
        <v>32</v>
      </c>
      <c r="E2150" s="198">
        <v>1</v>
      </c>
      <c r="F2150" s="206">
        <v>0</v>
      </c>
    </row>
    <row r="2151" spans="2:6">
      <c r="B2151" s="203">
        <v>11077</v>
      </c>
      <c r="C2151" s="196">
        <v>39</v>
      </c>
      <c r="D2151" s="196">
        <v>18</v>
      </c>
      <c r="E2151" s="196">
        <v>2</v>
      </c>
      <c r="F2151" s="204">
        <v>5.000000074505806E-2</v>
      </c>
    </row>
    <row r="2152" spans="2:6">
      <c r="B2152" s="205">
        <v>11077</v>
      </c>
      <c r="C2152" s="198">
        <v>41</v>
      </c>
      <c r="D2152" s="198">
        <v>9.65</v>
      </c>
      <c r="E2152" s="198">
        <v>3</v>
      </c>
      <c r="F2152" s="206">
        <v>0</v>
      </c>
    </row>
    <row r="2153" spans="2:6">
      <c r="B2153" s="203">
        <v>11077</v>
      </c>
      <c r="C2153" s="196">
        <v>46</v>
      </c>
      <c r="D2153" s="196">
        <v>12</v>
      </c>
      <c r="E2153" s="196">
        <v>3</v>
      </c>
      <c r="F2153" s="204">
        <v>1.9999999552965164E-2</v>
      </c>
    </row>
    <row r="2154" spans="2:6">
      <c r="B2154" s="205">
        <v>11077</v>
      </c>
      <c r="C2154" s="198">
        <v>52</v>
      </c>
      <c r="D2154" s="198">
        <v>7</v>
      </c>
      <c r="E2154" s="198">
        <v>2</v>
      </c>
      <c r="F2154" s="206">
        <v>0</v>
      </c>
    </row>
    <row r="2155" spans="2:6">
      <c r="B2155" s="203">
        <v>11077</v>
      </c>
      <c r="C2155" s="196">
        <v>55</v>
      </c>
      <c r="D2155" s="196">
        <v>24</v>
      </c>
      <c r="E2155" s="196">
        <v>2</v>
      </c>
      <c r="F2155" s="204">
        <v>0</v>
      </c>
    </row>
    <row r="2156" spans="2:6">
      <c r="B2156" s="205">
        <v>11077</v>
      </c>
      <c r="C2156" s="198">
        <v>60</v>
      </c>
      <c r="D2156" s="198">
        <v>34</v>
      </c>
      <c r="E2156" s="198">
        <v>2</v>
      </c>
      <c r="F2156" s="206">
        <v>5.9999998658895493E-2</v>
      </c>
    </row>
    <row r="2157" spans="2:6">
      <c r="B2157" s="203">
        <v>11077</v>
      </c>
      <c r="C2157" s="196">
        <v>64</v>
      </c>
      <c r="D2157" s="196">
        <v>33.25</v>
      </c>
      <c r="E2157" s="196">
        <v>2</v>
      </c>
      <c r="F2157" s="204">
        <v>2.9999999329447746E-2</v>
      </c>
    </row>
    <row r="2158" spans="2:6">
      <c r="B2158" s="205">
        <v>11077</v>
      </c>
      <c r="C2158" s="198">
        <v>66</v>
      </c>
      <c r="D2158" s="198">
        <v>17</v>
      </c>
      <c r="E2158" s="198">
        <v>1</v>
      </c>
      <c r="F2158" s="206">
        <v>0</v>
      </c>
    </row>
    <row r="2159" spans="2:6">
      <c r="B2159" s="203">
        <v>11077</v>
      </c>
      <c r="C2159" s="196">
        <v>73</v>
      </c>
      <c r="D2159" s="196">
        <v>15</v>
      </c>
      <c r="E2159" s="196">
        <v>2</v>
      </c>
      <c r="F2159" s="204">
        <v>9.9999997764825821E-3</v>
      </c>
    </row>
    <row r="2160" spans="2:6">
      <c r="B2160" s="205">
        <v>11077</v>
      </c>
      <c r="C2160" s="198">
        <v>75</v>
      </c>
      <c r="D2160" s="198">
        <v>7.75</v>
      </c>
      <c r="E2160" s="198">
        <v>4</v>
      </c>
      <c r="F2160" s="206">
        <v>0</v>
      </c>
    </row>
    <row r="2161" spans="2:6">
      <c r="B2161" s="207">
        <v>11077</v>
      </c>
      <c r="C2161" s="208">
        <v>77</v>
      </c>
      <c r="D2161" s="208">
        <v>13</v>
      </c>
      <c r="E2161" s="208">
        <v>2</v>
      </c>
      <c r="F2161" s="209">
        <v>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92"/>
  <dimension ref="B3:K83"/>
  <sheetViews>
    <sheetView showGridLines="0" topLeftCell="A2" workbookViewId="0">
      <selection activeCell="E28" sqref="E28"/>
    </sheetView>
  </sheetViews>
  <sheetFormatPr defaultRowHeight="14.4"/>
  <cols>
    <col min="1" max="1" width="4.6640625" customWidth="1"/>
    <col min="2" max="2" width="11.5546875" customWidth="1"/>
    <col min="3" max="3" width="31.88671875" bestFit="1" customWidth="1"/>
    <col min="4" max="4" width="13" bestFit="1" customWidth="1"/>
    <col min="5" max="5" width="10.6640625" bestFit="1" customWidth="1"/>
    <col min="6" max="6" width="19" bestFit="1" customWidth="1"/>
    <col min="7" max="7" width="9.33203125" bestFit="1" customWidth="1"/>
    <col min="8" max="8" width="12.109375" bestFit="1" customWidth="1"/>
    <col min="9" max="9" width="13.5546875" bestFit="1" customWidth="1"/>
    <col min="10" max="10" width="12.88671875" bestFit="1" customWidth="1"/>
    <col min="11" max="11" width="12.6640625" bestFit="1" customWidth="1"/>
  </cols>
  <sheetData>
    <row r="3" spans="2:11" s="185" customFormat="1" ht="38.25" customHeight="1" thickBot="1">
      <c r="B3" s="186" t="s">
        <v>458</v>
      </c>
      <c r="C3" s="187"/>
      <c r="D3" s="187"/>
      <c r="E3" s="187"/>
    </row>
    <row r="4" spans="2:11" s="185" customFormat="1" ht="17.25" customHeight="1">
      <c r="B4" s="188"/>
      <c r="C4" s="189"/>
      <c r="D4" s="189"/>
      <c r="E4" s="189"/>
      <c r="H4" s="189"/>
    </row>
    <row r="5" spans="2:11" s="190" customFormat="1" ht="21" customHeight="1">
      <c r="D5" s="191"/>
      <c r="G5" s="185"/>
    </row>
    <row r="6" spans="2:11">
      <c r="B6" s="201" t="s">
        <v>464</v>
      </c>
      <c r="C6" s="194" t="s">
        <v>467</v>
      </c>
      <c r="D6" s="194" t="s">
        <v>468</v>
      </c>
      <c r="E6" s="194" t="s">
        <v>469</v>
      </c>
      <c r="F6" s="194" t="s">
        <v>470</v>
      </c>
      <c r="G6" s="194" t="s">
        <v>465</v>
      </c>
      <c r="H6" s="194" t="s">
        <v>471</v>
      </c>
      <c r="I6" s="194" t="s">
        <v>472</v>
      </c>
      <c r="J6" s="194" t="s">
        <v>473</v>
      </c>
      <c r="K6" s="202" t="s">
        <v>474</v>
      </c>
    </row>
    <row r="7" spans="2:11">
      <c r="B7" s="195">
        <v>1</v>
      </c>
      <c r="C7" s="196" t="s">
        <v>475</v>
      </c>
      <c r="D7" s="196">
        <v>1</v>
      </c>
      <c r="E7" s="196">
        <v>1</v>
      </c>
      <c r="F7" s="196" t="s">
        <v>476</v>
      </c>
      <c r="G7" s="196">
        <v>18</v>
      </c>
      <c r="H7" s="196">
        <v>39</v>
      </c>
      <c r="I7" s="196">
        <v>0</v>
      </c>
      <c r="J7" s="196">
        <v>10</v>
      </c>
      <c r="K7" s="204" t="b">
        <v>0</v>
      </c>
    </row>
    <row r="8" spans="2:11">
      <c r="B8" s="197">
        <v>2</v>
      </c>
      <c r="C8" s="198" t="s">
        <v>477</v>
      </c>
      <c r="D8" s="198">
        <v>1</v>
      </c>
      <c r="E8" s="198">
        <v>1</v>
      </c>
      <c r="F8" s="198" t="s">
        <v>478</v>
      </c>
      <c r="G8" s="198">
        <v>19</v>
      </c>
      <c r="H8" s="198">
        <v>17</v>
      </c>
      <c r="I8" s="198">
        <v>40</v>
      </c>
      <c r="J8" s="198">
        <v>25</v>
      </c>
      <c r="K8" s="206" t="b">
        <v>0</v>
      </c>
    </row>
    <row r="9" spans="2:11">
      <c r="B9" s="195">
        <v>3</v>
      </c>
      <c r="C9" s="196" t="s">
        <v>479</v>
      </c>
      <c r="D9" s="196">
        <v>1</v>
      </c>
      <c r="E9" s="196">
        <v>2</v>
      </c>
      <c r="F9" s="196" t="s">
        <v>480</v>
      </c>
      <c r="G9" s="196">
        <v>10</v>
      </c>
      <c r="H9" s="196">
        <v>13</v>
      </c>
      <c r="I9" s="196">
        <v>70</v>
      </c>
      <c r="J9" s="196">
        <v>25</v>
      </c>
      <c r="K9" s="204" t="b">
        <v>0</v>
      </c>
    </row>
    <row r="10" spans="2:11">
      <c r="B10" s="197">
        <v>4</v>
      </c>
      <c r="C10" s="198" t="s">
        <v>481</v>
      </c>
      <c r="D10" s="198">
        <v>2</v>
      </c>
      <c r="E10" s="198">
        <v>2</v>
      </c>
      <c r="F10" s="198" t="s">
        <v>482</v>
      </c>
      <c r="G10" s="198">
        <v>22</v>
      </c>
      <c r="H10" s="198">
        <v>53</v>
      </c>
      <c r="I10" s="198">
        <v>0</v>
      </c>
      <c r="J10" s="198">
        <v>0</v>
      </c>
      <c r="K10" s="206" t="b">
        <v>0</v>
      </c>
    </row>
    <row r="11" spans="2:11">
      <c r="B11" s="195">
        <v>5</v>
      </c>
      <c r="C11" s="196" t="s">
        <v>483</v>
      </c>
      <c r="D11" s="196">
        <v>2</v>
      </c>
      <c r="E11" s="196">
        <v>2</v>
      </c>
      <c r="F11" s="196" t="s">
        <v>484</v>
      </c>
      <c r="G11" s="196">
        <v>21.35</v>
      </c>
      <c r="H11" s="196">
        <v>0</v>
      </c>
      <c r="I11" s="196">
        <v>0</v>
      </c>
      <c r="J11" s="196">
        <v>0</v>
      </c>
      <c r="K11" s="204" t="b">
        <v>1</v>
      </c>
    </row>
    <row r="12" spans="2:11">
      <c r="B12" s="197">
        <v>6</v>
      </c>
      <c r="C12" s="198" t="s">
        <v>485</v>
      </c>
      <c r="D12" s="198">
        <v>3</v>
      </c>
      <c r="E12" s="198">
        <v>2</v>
      </c>
      <c r="F12" s="198" t="s">
        <v>486</v>
      </c>
      <c r="G12" s="198">
        <v>25</v>
      </c>
      <c r="H12" s="198">
        <v>120</v>
      </c>
      <c r="I12" s="198">
        <v>0</v>
      </c>
      <c r="J12" s="198">
        <v>25</v>
      </c>
      <c r="K12" s="206" t="b">
        <v>0</v>
      </c>
    </row>
    <row r="13" spans="2:11">
      <c r="B13" s="195">
        <v>7</v>
      </c>
      <c r="C13" s="196" t="s">
        <v>487</v>
      </c>
      <c r="D13" s="196">
        <v>3</v>
      </c>
      <c r="E13" s="196">
        <v>7</v>
      </c>
      <c r="F13" s="196" t="s">
        <v>488</v>
      </c>
      <c r="G13" s="196">
        <v>30</v>
      </c>
      <c r="H13" s="196">
        <v>15</v>
      </c>
      <c r="I13" s="196">
        <v>0</v>
      </c>
      <c r="J13" s="196">
        <v>10</v>
      </c>
      <c r="K13" s="204" t="b">
        <v>0</v>
      </c>
    </row>
    <row r="14" spans="2:11">
      <c r="B14" s="197">
        <v>8</v>
      </c>
      <c r="C14" s="198" t="s">
        <v>489</v>
      </c>
      <c r="D14" s="198">
        <v>3</v>
      </c>
      <c r="E14" s="198">
        <v>2</v>
      </c>
      <c r="F14" s="198" t="s">
        <v>490</v>
      </c>
      <c r="G14" s="198">
        <v>40</v>
      </c>
      <c r="H14" s="198">
        <v>6</v>
      </c>
      <c r="I14" s="198">
        <v>0</v>
      </c>
      <c r="J14" s="198">
        <v>0</v>
      </c>
      <c r="K14" s="206" t="b">
        <v>0</v>
      </c>
    </row>
    <row r="15" spans="2:11">
      <c r="B15" s="195">
        <v>9</v>
      </c>
      <c r="C15" s="196" t="s">
        <v>491</v>
      </c>
      <c r="D15" s="196">
        <v>4</v>
      </c>
      <c r="E15" s="196">
        <v>6</v>
      </c>
      <c r="F15" s="196" t="s">
        <v>492</v>
      </c>
      <c r="G15" s="196">
        <v>97</v>
      </c>
      <c r="H15" s="196">
        <v>29</v>
      </c>
      <c r="I15" s="196">
        <v>0</v>
      </c>
      <c r="J15" s="196">
        <v>0</v>
      </c>
      <c r="K15" s="204" t="b">
        <v>1</v>
      </c>
    </row>
    <row r="16" spans="2:11">
      <c r="B16" s="197">
        <v>10</v>
      </c>
      <c r="C16" s="198" t="s">
        <v>493</v>
      </c>
      <c r="D16" s="198">
        <v>4</v>
      </c>
      <c r="E16" s="198">
        <v>8</v>
      </c>
      <c r="F16" s="198" t="s">
        <v>494</v>
      </c>
      <c r="G16" s="198">
        <v>31</v>
      </c>
      <c r="H16" s="198">
        <v>31</v>
      </c>
      <c r="I16" s="198">
        <v>0</v>
      </c>
      <c r="J16" s="198">
        <v>0</v>
      </c>
      <c r="K16" s="206" t="b">
        <v>0</v>
      </c>
    </row>
    <row r="17" spans="2:11">
      <c r="B17" s="195">
        <v>11</v>
      </c>
      <c r="C17" s="196" t="s">
        <v>495</v>
      </c>
      <c r="D17" s="196">
        <v>5</v>
      </c>
      <c r="E17" s="196">
        <v>4</v>
      </c>
      <c r="F17" s="196" t="s">
        <v>496</v>
      </c>
      <c r="G17" s="196">
        <v>21</v>
      </c>
      <c r="H17" s="196">
        <v>22</v>
      </c>
      <c r="I17" s="196">
        <v>30</v>
      </c>
      <c r="J17" s="196">
        <v>30</v>
      </c>
      <c r="K17" s="204" t="b">
        <v>0</v>
      </c>
    </row>
    <row r="18" spans="2:11">
      <c r="B18" s="197">
        <v>12</v>
      </c>
      <c r="C18" s="198" t="s">
        <v>497</v>
      </c>
      <c r="D18" s="198">
        <v>5</v>
      </c>
      <c r="E18" s="198">
        <v>4</v>
      </c>
      <c r="F18" s="198" t="s">
        <v>498</v>
      </c>
      <c r="G18" s="198">
        <v>38</v>
      </c>
      <c r="H18" s="198">
        <v>86</v>
      </c>
      <c r="I18" s="198">
        <v>0</v>
      </c>
      <c r="J18" s="198">
        <v>0</v>
      </c>
      <c r="K18" s="206" t="b">
        <v>0</v>
      </c>
    </row>
    <row r="19" spans="2:11">
      <c r="B19" s="195">
        <v>13</v>
      </c>
      <c r="C19" s="196" t="s">
        <v>499</v>
      </c>
      <c r="D19" s="196">
        <v>6</v>
      </c>
      <c r="E19" s="196">
        <v>8</v>
      </c>
      <c r="F19" s="196" t="s">
        <v>500</v>
      </c>
      <c r="G19" s="196">
        <v>6</v>
      </c>
      <c r="H19" s="196">
        <v>24</v>
      </c>
      <c r="I19" s="196">
        <v>0</v>
      </c>
      <c r="J19" s="196">
        <v>5</v>
      </c>
      <c r="K19" s="204" t="b">
        <v>0</v>
      </c>
    </row>
    <row r="20" spans="2:11">
      <c r="B20" s="197">
        <v>14</v>
      </c>
      <c r="C20" s="198" t="s">
        <v>501</v>
      </c>
      <c r="D20" s="198">
        <v>6</v>
      </c>
      <c r="E20" s="198">
        <v>7</v>
      </c>
      <c r="F20" s="198" t="s">
        <v>502</v>
      </c>
      <c r="G20" s="198">
        <v>23.25</v>
      </c>
      <c r="H20" s="198">
        <v>35</v>
      </c>
      <c r="I20" s="198">
        <v>0</v>
      </c>
      <c r="J20" s="198">
        <v>0</v>
      </c>
      <c r="K20" s="206" t="b">
        <v>0</v>
      </c>
    </row>
    <row r="21" spans="2:11">
      <c r="B21" s="195">
        <v>15</v>
      </c>
      <c r="C21" s="196" t="s">
        <v>503</v>
      </c>
      <c r="D21" s="196">
        <v>6</v>
      </c>
      <c r="E21" s="196">
        <v>2</v>
      </c>
      <c r="F21" s="196" t="s">
        <v>504</v>
      </c>
      <c r="G21" s="196">
        <v>15.5</v>
      </c>
      <c r="H21" s="196">
        <v>39</v>
      </c>
      <c r="I21" s="196">
        <v>0</v>
      </c>
      <c r="J21" s="196">
        <v>5</v>
      </c>
      <c r="K21" s="204" t="b">
        <v>0</v>
      </c>
    </row>
    <row r="22" spans="2:11">
      <c r="B22" s="197">
        <v>16</v>
      </c>
      <c r="C22" s="198" t="s">
        <v>505</v>
      </c>
      <c r="D22" s="198">
        <v>7</v>
      </c>
      <c r="E22" s="198">
        <v>3</v>
      </c>
      <c r="F22" s="198" t="s">
        <v>506</v>
      </c>
      <c r="G22" s="198">
        <v>17.45</v>
      </c>
      <c r="H22" s="198">
        <v>29</v>
      </c>
      <c r="I22" s="198">
        <v>0</v>
      </c>
      <c r="J22" s="198">
        <v>10</v>
      </c>
      <c r="K22" s="206" t="b">
        <v>0</v>
      </c>
    </row>
    <row r="23" spans="2:11">
      <c r="B23" s="195">
        <v>17</v>
      </c>
      <c r="C23" s="196" t="s">
        <v>507</v>
      </c>
      <c r="D23" s="196">
        <v>7</v>
      </c>
      <c r="E23" s="196">
        <v>6</v>
      </c>
      <c r="F23" s="196" t="s">
        <v>508</v>
      </c>
      <c r="G23" s="196">
        <v>39</v>
      </c>
      <c r="H23" s="196">
        <v>0</v>
      </c>
      <c r="I23" s="196">
        <v>0</v>
      </c>
      <c r="J23" s="196">
        <v>0</v>
      </c>
      <c r="K23" s="204" t="b">
        <v>1</v>
      </c>
    </row>
    <row r="24" spans="2:11">
      <c r="B24" s="197">
        <v>18</v>
      </c>
      <c r="C24" s="198" t="s">
        <v>509</v>
      </c>
      <c r="D24" s="198">
        <v>7</v>
      </c>
      <c r="E24" s="198">
        <v>8</v>
      </c>
      <c r="F24" s="198" t="s">
        <v>510</v>
      </c>
      <c r="G24" s="198">
        <v>62.5</v>
      </c>
      <c r="H24" s="198">
        <v>42</v>
      </c>
      <c r="I24" s="198">
        <v>0</v>
      </c>
      <c r="J24" s="198">
        <v>0</v>
      </c>
      <c r="K24" s="206" t="b">
        <v>0</v>
      </c>
    </row>
    <row r="25" spans="2:11">
      <c r="B25" s="195">
        <v>19</v>
      </c>
      <c r="C25" s="196" t="s">
        <v>511</v>
      </c>
      <c r="D25" s="196">
        <v>8</v>
      </c>
      <c r="E25" s="196">
        <v>3</v>
      </c>
      <c r="F25" s="196" t="s">
        <v>512</v>
      </c>
      <c r="G25" s="196">
        <v>9.1999999999999993</v>
      </c>
      <c r="H25" s="196">
        <v>25</v>
      </c>
      <c r="I25" s="196">
        <v>0</v>
      </c>
      <c r="J25" s="196">
        <v>5</v>
      </c>
      <c r="K25" s="204" t="b">
        <v>0</v>
      </c>
    </row>
    <row r="26" spans="2:11">
      <c r="B26" s="197">
        <v>20</v>
      </c>
      <c r="C26" s="198" t="s">
        <v>513</v>
      </c>
      <c r="D26" s="198">
        <v>8</v>
      </c>
      <c r="E26" s="198">
        <v>3</v>
      </c>
      <c r="F26" s="198" t="s">
        <v>514</v>
      </c>
      <c r="G26" s="198">
        <v>81</v>
      </c>
      <c r="H26" s="198">
        <v>40</v>
      </c>
      <c r="I26" s="198">
        <v>0</v>
      </c>
      <c r="J26" s="198">
        <v>0</v>
      </c>
      <c r="K26" s="206" t="b">
        <v>0</v>
      </c>
    </row>
    <row r="27" spans="2:11">
      <c r="B27" s="195">
        <v>21</v>
      </c>
      <c r="C27" s="196" t="s">
        <v>515</v>
      </c>
      <c r="D27" s="196">
        <v>8</v>
      </c>
      <c r="E27" s="196">
        <v>3</v>
      </c>
      <c r="F27" s="196" t="s">
        <v>516</v>
      </c>
      <c r="G27" s="196">
        <v>10</v>
      </c>
      <c r="H27" s="196">
        <v>3</v>
      </c>
      <c r="I27" s="196">
        <v>40</v>
      </c>
      <c r="J27" s="196">
        <v>5</v>
      </c>
      <c r="K27" s="204" t="b">
        <v>0</v>
      </c>
    </row>
    <row r="28" spans="2:11">
      <c r="B28" s="197">
        <v>22</v>
      </c>
      <c r="C28" s="198" t="s">
        <v>517</v>
      </c>
      <c r="D28" s="198">
        <v>9</v>
      </c>
      <c r="E28" s="198">
        <v>5</v>
      </c>
      <c r="F28" s="198" t="s">
        <v>518</v>
      </c>
      <c r="G28" s="198">
        <v>21</v>
      </c>
      <c r="H28" s="198">
        <v>104</v>
      </c>
      <c r="I28" s="198">
        <v>0</v>
      </c>
      <c r="J28" s="198">
        <v>25</v>
      </c>
      <c r="K28" s="206" t="b">
        <v>0</v>
      </c>
    </row>
    <row r="29" spans="2:11">
      <c r="B29" s="195">
        <v>23</v>
      </c>
      <c r="C29" s="196" t="s">
        <v>519</v>
      </c>
      <c r="D29" s="196">
        <v>9</v>
      </c>
      <c r="E29" s="196">
        <v>5</v>
      </c>
      <c r="F29" s="196" t="s">
        <v>520</v>
      </c>
      <c r="G29" s="196">
        <v>9</v>
      </c>
      <c r="H29" s="196">
        <v>61</v>
      </c>
      <c r="I29" s="196">
        <v>0</v>
      </c>
      <c r="J29" s="196">
        <v>25</v>
      </c>
      <c r="K29" s="204" t="b">
        <v>0</v>
      </c>
    </row>
    <row r="30" spans="2:11">
      <c r="B30" s="197">
        <v>24</v>
      </c>
      <c r="C30" s="198" t="s">
        <v>521</v>
      </c>
      <c r="D30" s="198">
        <v>10</v>
      </c>
      <c r="E30" s="198">
        <v>1</v>
      </c>
      <c r="F30" s="198" t="s">
        <v>522</v>
      </c>
      <c r="G30" s="198">
        <v>4.5</v>
      </c>
      <c r="H30" s="198">
        <v>20</v>
      </c>
      <c r="I30" s="198">
        <v>0</v>
      </c>
      <c r="J30" s="198">
        <v>0</v>
      </c>
      <c r="K30" s="206" t="b">
        <v>1</v>
      </c>
    </row>
    <row r="31" spans="2:11">
      <c r="B31" s="195">
        <v>25</v>
      </c>
      <c r="C31" s="196" t="s">
        <v>523</v>
      </c>
      <c r="D31" s="196">
        <v>11</v>
      </c>
      <c r="E31" s="196">
        <v>3</v>
      </c>
      <c r="F31" s="196" t="s">
        <v>524</v>
      </c>
      <c r="G31" s="196">
        <v>14</v>
      </c>
      <c r="H31" s="196">
        <v>76</v>
      </c>
      <c r="I31" s="196">
        <v>0</v>
      </c>
      <c r="J31" s="196">
        <v>30</v>
      </c>
      <c r="K31" s="204" t="b">
        <v>0</v>
      </c>
    </row>
    <row r="32" spans="2:11">
      <c r="B32" s="197">
        <v>26</v>
      </c>
      <c r="C32" s="198" t="s">
        <v>525</v>
      </c>
      <c r="D32" s="198">
        <v>11</v>
      </c>
      <c r="E32" s="198">
        <v>3</v>
      </c>
      <c r="F32" s="198" t="s">
        <v>526</v>
      </c>
      <c r="G32" s="198">
        <v>31.23</v>
      </c>
      <c r="H32" s="198">
        <v>15</v>
      </c>
      <c r="I32" s="198">
        <v>0</v>
      </c>
      <c r="J32" s="198">
        <v>0</v>
      </c>
      <c r="K32" s="206" t="b">
        <v>0</v>
      </c>
    </row>
    <row r="33" spans="2:11">
      <c r="B33" s="195">
        <v>27</v>
      </c>
      <c r="C33" s="196" t="s">
        <v>527</v>
      </c>
      <c r="D33" s="196">
        <v>11</v>
      </c>
      <c r="E33" s="196">
        <v>3</v>
      </c>
      <c r="F33" s="196" t="s">
        <v>528</v>
      </c>
      <c r="G33" s="196">
        <v>43.9</v>
      </c>
      <c r="H33" s="196">
        <v>49</v>
      </c>
      <c r="I33" s="196">
        <v>0</v>
      </c>
      <c r="J33" s="196">
        <v>30</v>
      </c>
      <c r="K33" s="204" t="b">
        <v>0</v>
      </c>
    </row>
    <row r="34" spans="2:11">
      <c r="B34" s="197">
        <v>28</v>
      </c>
      <c r="C34" s="198" t="s">
        <v>529</v>
      </c>
      <c r="D34" s="198">
        <v>12</v>
      </c>
      <c r="E34" s="198">
        <v>7</v>
      </c>
      <c r="F34" s="198" t="s">
        <v>530</v>
      </c>
      <c r="G34" s="198">
        <v>45.6</v>
      </c>
      <c r="H34" s="198">
        <v>26</v>
      </c>
      <c r="I34" s="198">
        <v>0</v>
      </c>
      <c r="J34" s="198">
        <v>0</v>
      </c>
      <c r="K34" s="206" t="b">
        <v>1</v>
      </c>
    </row>
    <row r="35" spans="2:11">
      <c r="B35" s="195">
        <v>29</v>
      </c>
      <c r="C35" s="196" t="s">
        <v>531</v>
      </c>
      <c r="D35" s="196">
        <v>12</v>
      </c>
      <c r="E35" s="196">
        <v>6</v>
      </c>
      <c r="F35" s="196" t="s">
        <v>532</v>
      </c>
      <c r="G35" s="196">
        <v>123.79</v>
      </c>
      <c r="H35" s="196">
        <v>0</v>
      </c>
      <c r="I35" s="196">
        <v>0</v>
      </c>
      <c r="J35" s="196">
        <v>0</v>
      </c>
      <c r="K35" s="204" t="b">
        <v>1</v>
      </c>
    </row>
    <row r="36" spans="2:11">
      <c r="B36" s="197">
        <v>30</v>
      </c>
      <c r="C36" s="198" t="s">
        <v>533</v>
      </c>
      <c r="D36" s="198">
        <v>13</v>
      </c>
      <c r="E36" s="198">
        <v>8</v>
      </c>
      <c r="F36" s="198" t="s">
        <v>534</v>
      </c>
      <c r="G36" s="198">
        <v>25.89</v>
      </c>
      <c r="H36" s="198">
        <v>10</v>
      </c>
      <c r="I36" s="198">
        <v>0</v>
      </c>
      <c r="J36" s="198">
        <v>15</v>
      </c>
      <c r="K36" s="206" t="b">
        <v>0</v>
      </c>
    </row>
    <row r="37" spans="2:11">
      <c r="B37" s="195">
        <v>31</v>
      </c>
      <c r="C37" s="196" t="s">
        <v>535</v>
      </c>
      <c r="D37" s="196">
        <v>14</v>
      </c>
      <c r="E37" s="196">
        <v>4</v>
      </c>
      <c r="F37" s="196" t="s">
        <v>536</v>
      </c>
      <c r="G37" s="196">
        <v>12.5</v>
      </c>
      <c r="H37" s="196">
        <v>0</v>
      </c>
      <c r="I37" s="196">
        <v>70</v>
      </c>
      <c r="J37" s="196">
        <v>20</v>
      </c>
      <c r="K37" s="204" t="b">
        <v>0</v>
      </c>
    </row>
    <row r="38" spans="2:11">
      <c r="B38" s="197">
        <v>32</v>
      </c>
      <c r="C38" s="198" t="s">
        <v>537</v>
      </c>
      <c r="D38" s="198">
        <v>14</v>
      </c>
      <c r="E38" s="198">
        <v>4</v>
      </c>
      <c r="F38" s="198" t="s">
        <v>538</v>
      </c>
      <c r="G38" s="198">
        <v>32</v>
      </c>
      <c r="H38" s="198">
        <v>9</v>
      </c>
      <c r="I38" s="198">
        <v>40</v>
      </c>
      <c r="J38" s="198">
        <v>25</v>
      </c>
      <c r="K38" s="206" t="b">
        <v>0</v>
      </c>
    </row>
    <row r="39" spans="2:11">
      <c r="B39" s="195">
        <v>33</v>
      </c>
      <c r="C39" s="196" t="s">
        <v>539</v>
      </c>
      <c r="D39" s="196">
        <v>15</v>
      </c>
      <c r="E39" s="196">
        <v>4</v>
      </c>
      <c r="F39" s="196" t="s">
        <v>540</v>
      </c>
      <c r="G39" s="196">
        <v>2.5</v>
      </c>
      <c r="H39" s="196">
        <v>112</v>
      </c>
      <c r="I39" s="196">
        <v>0</v>
      </c>
      <c r="J39" s="196">
        <v>20</v>
      </c>
      <c r="K39" s="204" t="b">
        <v>0</v>
      </c>
    </row>
    <row r="40" spans="2:11">
      <c r="B40" s="197">
        <v>34</v>
      </c>
      <c r="C40" s="198" t="s">
        <v>541</v>
      </c>
      <c r="D40" s="198">
        <v>16</v>
      </c>
      <c r="E40" s="198">
        <v>1</v>
      </c>
      <c r="F40" s="198" t="s">
        <v>478</v>
      </c>
      <c r="G40" s="198">
        <v>14</v>
      </c>
      <c r="H40" s="198">
        <v>111</v>
      </c>
      <c r="I40" s="198">
        <v>0</v>
      </c>
      <c r="J40" s="198">
        <v>15</v>
      </c>
      <c r="K40" s="206" t="b">
        <v>0</v>
      </c>
    </row>
    <row r="41" spans="2:11">
      <c r="B41" s="195">
        <v>35</v>
      </c>
      <c r="C41" s="196" t="s">
        <v>542</v>
      </c>
      <c r="D41" s="196">
        <v>16</v>
      </c>
      <c r="E41" s="196">
        <v>1</v>
      </c>
      <c r="F41" s="196" t="s">
        <v>478</v>
      </c>
      <c r="G41" s="196">
        <v>18</v>
      </c>
      <c r="H41" s="196">
        <v>20</v>
      </c>
      <c r="I41" s="196">
        <v>0</v>
      </c>
      <c r="J41" s="196">
        <v>15</v>
      </c>
      <c r="K41" s="204" t="b">
        <v>0</v>
      </c>
    </row>
    <row r="42" spans="2:11">
      <c r="B42" s="197">
        <v>36</v>
      </c>
      <c r="C42" s="198" t="s">
        <v>543</v>
      </c>
      <c r="D42" s="198">
        <v>17</v>
      </c>
      <c r="E42" s="198">
        <v>8</v>
      </c>
      <c r="F42" s="198" t="s">
        <v>544</v>
      </c>
      <c r="G42" s="198">
        <v>19</v>
      </c>
      <c r="H42" s="198">
        <v>112</v>
      </c>
      <c r="I42" s="198">
        <v>0</v>
      </c>
      <c r="J42" s="198">
        <v>20</v>
      </c>
      <c r="K42" s="206" t="b">
        <v>0</v>
      </c>
    </row>
    <row r="43" spans="2:11">
      <c r="B43" s="195">
        <v>37</v>
      </c>
      <c r="C43" s="196" t="s">
        <v>545</v>
      </c>
      <c r="D43" s="196">
        <v>17</v>
      </c>
      <c r="E43" s="196">
        <v>8</v>
      </c>
      <c r="F43" s="196" t="s">
        <v>546</v>
      </c>
      <c r="G43" s="196">
        <v>26</v>
      </c>
      <c r="H43" s="196">
        <v>11</v>
      </c>
      <c r="I43" s="196">
        <v>50</v>
      </c>
      <c r="J43" s="196">
        <v>25</v>
      </c>
      <c r="K43" s="204" t="b">
        <v>0</v>
      </c>
    </row>
    <row r="44" spans="2:11">
      <c r="B44" s="197">
        <v>38</v>
      </c>
      <c r="C44" s="198" t="s">
        <v>547</v>
      </c>
      <c r="D44" s="198">
        <v>18</v>
      </c>
      <c r="E44" s="198">
        <v>1</v>
      </c>
      <c r="F44" s="198" t="s">
        <v>548</v>
      </c>
      <c r="G44" s="198">
        <v>263.5</v>
      </c>
      <c r="H44" s="198">
        <v>17</v>
      </c>
      <c r="I44" s="198">
        <v>0</v>
      </c>
      <c r="J44" s="198">
        <v>15</v>
      </c>
      <c r="K44" s="206" t="b">
        <v>0</v>
      </c>
    </row>
    <row r="45" spans="2:11">
      <c r="B45" s="195">
        <v>39</v>
      </c>
      <c r="C45" s="196" t="s">
        <v>549</v>
      </c>
      <c r="D45" s="196">
        <v>18</v>
      </c>
      <c r="E45" s="196">
        <v>1</v>
      </c>
      <c r="F45" s="196" t="s">
        <v>550</v>
      </c>
      <c r="G45" s="196">
        <v>18</v>
      </c>
      <c r="H45" s="196">
        <v>69</v>
      </c>
      <c r="I45" s="196">
        <v>0</v>
      </c>
      <c r="J45" s="196">
        <v>5</v>
      </c>
      <c r="K45" s="204" t="b">
        <v>0</v>
      </c>
    </row>
    <row r="46" spans="2:11">
      <c r="B46" s="197">
        <v>40</v>
      </c>
      <c r="C46" s="198" t="s">
        <v>551</v>
      </c>
      <c r="D46" s="198">
        <v>19</v>
      </c>
      <c r="E46" s="198">
        <v>8</v>
      </c>
      <c r="F46" s="198" t="s">
        <v>552</v>
      </c>
      <c r="G46" s="198">
        <v>18.399999999999999</v>
      </c>
      <c r="H46" s="198">
        <v>123</v>
      </c>
      <c r="I46" s="198">
        <v>0</v>
      </c>
      <c r="J46" s="198">
        <v>30</v>
      </c>
      <c r="K46" s="206" t="b">
        <v>0</v>
      </c>
    </row>
    <row r="47" spans="2:11">
      <c r="B47" s="195">
        <v>41</v>
      </c>
      <c r="C47" s="196" t="s">
        <v>553</v>
      </c>
      <c r="D47" s="196">
        <v>19</v>
      </c>
      <c r="E47" s="196">
        <v>8</v>
      </c>
      <c r="F47" s="196" t="s">
        <v>554</v>
      </c>
      <c r="G47" s="196">
        <v>9.65</v>
      </c>
      <c r="H47" s="196">
        <v>85</v>
      </c>
      <c r="I47" s="196">
        <v>0</v>
      </c>
      <c r="J47" s="196">
        <v>10</v>
      </c>
      <c r="K47" s="204" t="b">
        <v>0</v>
      </c>
    </row>
    <row r="48" spans="2:11">
      <c r="B48" s="197">
        <v>42</v>
      </c>
      <c r="C48" s="198" t="s">
        <v>555</v>
      </c>
      <c r="D48" s="198">
        <v>20</v>
      </c>
      <c r="E48" s="198">
        <v>5</v>
      </c>
      <c r="F48" s="198" t="s">
        <v>556</v>
      </c>
      <c r="G48" s="198">
        <v>14</v>
      </c>
      <c r="H48" s="198">
        <v>26</v>
      </c>
      <c r="I48" s="198">
        <v>0</v>
      </c>
      <c r="J48" s="198">
        <v>0</v>
      </c>
      <c r="K48" s="206" t="b">
        <v>1</v>
      </c>
    </row>
    <row r="49" spans="2:11">
      <c r="B49" s="195">
        <v>43</v>
      </c>
      <c r="C49" s="196" t="s">
        <v>557</v>
      </c>
      <c r="D49" s="196">
        <v>20</v>
      </c>
      <c r="E49" s="196">
        <v>1</v>
      </c>
      <c r="F49" s="196" t="s">
        <v>558</v>
      </c>
      <c r="G49" s="196">
        <v>46</v>
      </c>
      <c r="H49" s="196">
        <v>17</v>
      </c>
      <c r="I49" s="196">
        <v>10</v>
      </c>
      <c r="J49" s="196">
        <v>25</v>
      </c>
      <c r="K49" s="204" t="b">
        <v>0</v>
      </c>
    </row>
    <row r="50" spans="2:11">
      <c r="B50" s="197">
        <v>44</v>
      </c>
      <c r="C50" s="198" t="s">
        <v>559</v>
      </c>
      <c r="D50" s="198">
        <v>20</v>
      </c>
      <c r="E50" s="198">
        <v>2</v>
      </c>
      <c r="F50" s="198" t="s">
        <v>560</v>
      </c>
      <c r="G50" s="198">
        <v>19.45</v>
      </c>
      <c r="H50" s="198">
        <v>27</v>
      </c>
      <c r="I50" s="198">
        <v>0</v>
      </c>
      <c r="J50" s="198">
        <v>15</v>
      </c>
      <c r="K50" s="206" t="b">
        <v>0</v>
      </c>
    </row>
    <row r="51" spans="2:11">
      <c r="B51" s="195">
        <v>45</v>
      </c>
      <c r="C51" s="196" t="s">
        <v>561</v>
      </c>
      <c r="D51" s="196">
        <v>21</v>
      </c>
      <c r="E51" s="196">
        <v>8</v>
      </c>
      <c r="F51" s="196" t="s">
        <v>562</v>
      </c>
      <c r="G51" s="196">
        <v>9.5</v>
      </c>
      <c r="H51" s="196">
        <v>5</v>
      </c>
      <c r="I51" s="196">
        <v>70</v>
      </c>
      <c r="J51" s="196">
        <v>15</v>
      </c>
      <c r="K51" s="204" t="b">
        <v>0</v>
      </c>
    </row>
    <row r="52" spans="2:11">
      <c r="B52" s="197">
        <v>46</v>
      </c>
      <c r="C52" s="198" t="s">
        <v>563</v>
      </c>
      <c r="D52" s="198">
        <v>21</v>
      </c>
      <c r="E52" s="198">
        <v>8</v>
      </c>
      <c r="F52" s="198" t="s">
        <v>564</v>
      </c>
      <c r="G52" s="198">
        <v>12</v>
      </c>
      <c r="H52" s="198">
        <v>95</v>
      </c>
      <c r="I52" s="198">
        <v>0</v>
      </c>
      <c r="J52" s="198">
        <v>0</v>
      </c>
      <c r="K52" s="206" t="b">
        <v>0</v>
      </c>
    </row>
    <row r="53" spans="2:11">
      <c r="B53" s="195">
        <v>47</v>
      </c>
      <c r="C53" s="196" t="s">
        <v>565</v>
      </c>
      <c r="D53" s="196">
        <v>22</v>
      </c>
      <c r="E53" s="196">
        <v>3</v>
      </c>
      <c r="F53" s="196" t="s">
        <v>566</v>
      </c>
      <c r="G53" s="196">
        <v>9.5</v>
      </c>
      <c r="H53" s="196">
        <v>36</v>
      </c>
      <c r="I53" s="196">
        <v>0</v>
      </c>
      <c r="J53" s="196">
        <v>0</v>
      </c>
      <c r="K53" s="204" t="b">
        <v>0</v>
      </c>
    </row>
    <row r="54" spans="2:11">
      <c r="B54" s="197">
        <v>48</v>
      </c>
      <c r="C54" s="198" t="s">
        <v>567</v>
      </c>
      <c r="D54" s="198">
        <v>22</v>
      </c>
      <c r="E54" s="198">
        <v>3</v>
      </c>
      <c r="F54" s="198" t="s">
        <v>568</v>
      </c>
      <c r="G54" s="198">
        <v>12.75</v>
      </c>
      <c r="H54" s="198">
        <v>15</v>
      </c>
      <c r="I54" s="198">
        <v>70</v>
      </c>
      <c r="J54" s="198">
        <v>25</v>
      </c>
      <c r="K54" s="206" t="b">
        <v>0</v>
      </c>
    </row>
    <row r="55" spans="2:11">
      <c r="B55" s="195">
        <v>49</v>
      </c>
      <c r="C55" s="196" t="s">
        <v>569</v>
      </c>
      <c r="D55" s="196">
        <v>23</v>
      </c>
      <c r="E55" s="196">
        <v>3</v>
      </c>
      <c r="F55" s="196" t="s">
        <v>570</v>
      </c>
      <c r="G55" s="196">
        <v>20</v>
      </c>
      <c r="H55" s="196">
        <v>10</v>
      </c>
      <c r="I55" s="196">
        <v>60</v>
      </c>
      <c r="J55" s="196">
        <v>15</v>
      </c>
      <c r="K55" s="204" t="b">
        <v>0</v>
      </c>
    </row>
    <row r="56" spans="2:11">
      <c r="B56" s="197">
        <v>50</v>
      </c>
      <c r="C56" s="198" t="s">
        <v>571</v>
      </c>
      <c r="D56" s="198">
        <v>23</v>
      </c>
      <c r="E56" s="198">
        <v>3</v>
      </c>
      <c r="F56" s="198" t="s">
        <v>572</v>
      </c>
      <c r="G56" s="198">
        <v>16.25</v>
      </c>
      <c r="H56" s="198">
        <v>65</v>
      </c>
      <c r="I56" s="198">
        <v>0</v>
      </c>
      <c r="J56" s="198">
        <v>30</v>
      </c>
      <c r="K56" s="206" t="b">
        <v>0</v>
      </c>
    </row>
    <row r="57" spans="2:11">
      <c r="B57" s="195">
        <v>51</v>
      </c>
      <c r="C57" s="196" t="s">
        <v>573</v>
      </c>
      <c r="D57" s="196">
        <v>24</v>
      </c>
      <c r="E57" s="196">
        <v>7</v>
      </c>
      <c r="F57" s="196" t="s">
        <v>574</v>
      </c>
      <c r="G57" s="196">
        <v>53</v>
      </c>
      <c r="H57" s="196">
        <v>20</v>
      </c>
      <c r="I57" s="196">
        <v>0</v>
      </c>
      <c r="J57" s="196">
        <v>10</v>
      </c>
      <c r="K57" s="204" t="b">
        <v>0</v>
      </c>
    </row>
    <row r="58" spans="2:11">
      <c r="B58" s="197">
        <v>52</v>
      </c>
      <c r="C58" s="198" t="s">
        <v>575</v>
      </c>
      <c r="D58" s="198">
        <v>24</v>
      </c>
      <c r="E58" s="198">
        <v>5</v>
      </c>
      <c r="F58" s="198" t="s">
        <v>576</v>
      </c>
      <c r="G58" s="198">
        <v>7</v>
      </c>
      <c r="H58" s="198">
        <v>38</v>
      </c>
      <c r="I58" s="198">
        <v>0</v>
      </c>
      <c r="J58" s="198">
        <v>25</v>
      </c>
      <c r="K58" s="206" t="b">
        <v>0</v>
      </c>
    </row>
    <row r="59" spans="2:11">
      <c r="B59" s="195">
        <v>53</v>
      </c>
      <c r="C59" s="196" t="s">
        <v>577</v>
      </c>
      <c r="D59" s="196">
        <v>24</v>
      </c>
      <c r="E59" s="196">
        <v>6</v>
      </c>
      <c r="F59" s="196" t="s">
        <v>578</v>
      </c>
      <c r="G59" s="196">
        <v>32.799999999999997</v>
      </c>
      <c r="H59" s="196">
        <v>0</v>
      </c>
      <c r="I59" s="196">
        <v>0</v>
      </c>
      <c r="J59" s="196">
        <v>0</v>
      </c>
      <c r="K59" s="204" t="b">
        <v>1</v>
      </c>
    </row>
    <row r="60" spans="2:11">
      <c r="B60" s="197">
        <v>54</v>
      </c>
      <c r="C60" s="198" t="s">
        <v>579</v>
      </c>
      <c r="D60" s="198">
        <v>25</v>
      </c>
      <c r="E60" s="198">
        <v>6</v>
      </c>
      <c r="F60" s="198" t="s">
        <v>580</v>
      </c>
      <c r="G60" s="198">
        <v>7.45</v>
      </c>
      <c r="H60" s="198">
        <v>21</v>
      </c>
      <c r="I60" s="198">
        <v>0</v>
      </c>
      <c r="J60" s="198">
        <v>10</v>
      </c>
      <c r="K60" s="206" t="b">
        <v>0</v>
      </c>
    </row>
    <row r="61" spans="2:11">
      <c r="B61" s="195">
        <v>55</v>
      </c>
      <c r="C61" s="196" t="s">
        <v>581</v>
      </c>
      <c r="D61" s="196">
        <v>25</v>
      </c>
      <c r="E61" s="196">
        <v>6</v>
      </c>
      <c r="F61" s="196" t="s">
        <v>582</v>
      </c>
      <c r="G61" s="196">
        <v>24</v>
      </c>
      <c r="H61" s="196">
        <v>115</v>
      </c>
      <c r="I61" s="196">
        <v>0</v>
      </c>
      <c r="J61" s="196">
        <v>20</v>
      </c>
      <c r="K61" s="204" t="b">
        <v>0</v>
      </c>
    </row>
    <row r="62" spans="2:11">
      <c r="B62" s="197">
        <v>56</v>
      </c>
      <c r="C62" s="198" t="s">
        <v>583</v>
      </c>
      <c r="D62" s="198">
        <v>26</v>
      </c>
      <c r="E62" s="198">
        <v>5</v>
      </c>
      <c r="F62" s="198" t="s">
        <v>584</v>
      </c>
      <c r="G62" s="198">
        <v>38</v>
      </c>
      <c r="H62" s="198">
        <v>21</v>
      </c>
      <c r="I62" s="198">
        <v>10</v>
      </c>
      <c r="J62" s="198">
        <v>30</v>
      </c>
      <c r="K62" s="206" t="b">
        <v>0</v>
      </c>
    </row>
    <row r="63" spans="2:11">
      <c r="B63" s="195">
        <v>57</v>
      </c>
      <c r="C63" s="196" t="s">
        <v>585</v>
      </c>
      <c r="D63" s="196">
        <v>26</v>
      </c>
      <c r="E63" s="196">
        <v>5</v>
      </c>
      <c r="F63" s="196" t="s">
        <v>584</v>
      </c>
      <c r="G63" s="196">
        <v>19.5</v>
      </c>
      <c r="H63" s="196">
        <v>36</v>
      </c>
      <c r="I63" s="196">
        <v>0</v>
      </c>
      <c r="J63" s="196">
        <v>20</v>
      </c>
      <c r="K63" s="204" t="b">
        <v>0</v>
      </c>
    </row>
    <row r="64" spans="2:11">
      <c r="B64" s="197">
        <v>58</v>
      </c>
      <c r="C64" s="198" t="s">
        <v>586</v>
      </c>
      <c r="D64" s="198">
        <v>27</v>
      </c>
      <c r="E64" s="198">
        <v>8</v>
      </c>
      <c r="F64" s="198" t="s">
        <v>587</v>
      </c>
      <c r="G64" s="198">
        <v>13.25</v>
      </c>
      <c r="H64" s="198">
        <v>62</v>
      </c>
      <c r="I64" s="198">
        <v>0</v>
      </c>
      <c r="J64" s="198">
        <v>20</v>
      </c>
      <c r="K64" s="206" t="b">
        <v>0</v>
      </c>
    </row>
    <row r="65" spans="2:11">
      <c r="B65" s="195">
        <v>59</v>
      </c>
      <c r="C65" s="196" t="s">
        <v>588</v>
      </c>
      <c r="D65" s="196">
        <v>28</v>
      </c>
      <c r="E65" s="196">
        <v>4</v>
      </c>
      <c r="F65" s="196" t="s">
        <v>589</v>
      </c>
      <c r="G65" s="196">
        <v>55</v>
      </c>
      <c r="H65" s="196">
        <v>79</v>
      </c>
      <c r="I65" s="196">
        <v>0</v>
      </c>
      <c r="J65" s="196">
        <v>0</v>
      </c>
      <c r="K65" s="204" t="b">
        <v>0</v>
      </c>
    </row>
    <row r="66" spans="2:11">
      <c r="B66" s="197">
        <v>60</v>
      </c>
      <c r="C66" s="198" t="s">
        <v>590</v>
      </c>
      <c r="D66" s="198">
        <v>28</v>
      </c>
      <c r="E66" s="198">
        <v>4</v>
      </c>
      <c r="F66" s="198" t="s">
        <v>591</v>
      </c>
      <c r="G66" s="198">
        <v>34</v>
      </c>
      <c r="H66" s="198">
        <v>19</v>
      </c>
      <c r="I66" s="198">
        <v>0</v>
      </c>
      <c r="J66" s="198">
        <v>0</v>
      </c>
      <c r="K66" s="206" t="b">
        <v>0</v>
      </c>
    </row>
    <row r="67" spans="2:11">
      <c r="B67" s="195">
        <v>61</v>
      </c>
      <c r="C67" s="196" t="s">
        <v>592</v>
      </c>
      <c r="D67" s="196">
        <v>29</v>
      </c>
      <c r="E67" s="196">
        <v>2</v>
      </c>
      <c r="F67" s="196" t="s">
        <v>593</v>
      </c>
      <c r="G67" s="196">
        <v>28.5</v>
      </c>
      <c r="H67" s="196">
        <v>113</v>
      </c>
      <c r="I67" s="196">
        <v>0</v>
      </c>
      <c r="J67" s="196">
        <v>25</v>
      </c>
      <c r="K67" s="204" t="b">
        <v>0</v>
      </c>
    </row>
    <row r="68" spans="2:11">
      <c r="B68" s="197">
        <v>62</v>
      </c>
      <c r="C68" s="198" t="s">
        <v>594</v>
      </c>
      <c r="D68" s="198">
        <v>29</v>
      </c>
      <c r="E68" s="198">
        <v>3</v>
      </c>
      <c r="F68" s="198" t="s">
        <v>595</v>
      </c>
      <c r="G68" s="198">
        <v>49.3</v>
      </c>
      <c r="H68" s="198">
        <v>17</v>
      </c>
      <c r="I68" s="198">
        <v>0</v>
      </c>
      <c r="J68" s="198">
        <v>0</v>
      </c>
      <c r="K68" s="206" t="b">
        <v>0</v>
      </c>
    </row>
    <row r="69" spans="2:11">
      <c r="B69" s="195">
        <v>63</v>
      </c>
      <c r="C69" s="196" t="s">
        <v>596</v>
      </c>
      <c r="D69" s="196">
        <v>7</v>
      </c>
      <c r="E69" s="196">
        <v>2</v>
      </c>
      <c r="F69" s="196" t="s">
        <v>597</v>
      </c>
      <c r="G69" s="196">
        <v>43.9</v>
      </c>
      <c r="H69" s="196">
        <v>24</v>
      </c>
      <c r="I69" s="196">
        <v>0</v>
      </c>
      <c r="J69" s="196">
        <v>5</v>
      </c>
      <c r="K69" s="204" t="b">
        <v>0</v>
      </c>
    </row>
    <row r="70" spans="2:11">
      <c r="B70" s="197">
        <v>64</v>
      </c>
      <c r="C70" s="198" t="s">
        <v>598</v>
      </c>
      <c r="D70" s="198">
        <v>12</v>
      </c>
      <c r="E70" s="198">
        <v>5</v>
      </c>
      <c r="F70" s="198" t="s">
        <v>599</v>
      </c>
      <c r="G70" s="198">
        <v>33.25</v>
      </c>
      <c r="H70" s="198">
        <v>22</v>
      </c>
      <c r="I70" s="198">
        <v>80</v>
      </c>
      <c r="J70" s="198">
        <v>30</v>
      </c>
      <c r="K70" s="206" t="b">
        <v>0</v>
      </c>
    </row>
    <row r="71" spans="2:11">
      <c r="B71" s="195">
        <v>65</v>
      </c>
      <c r="C71" s="196" t="s">
        <v>600</v>
      </c>
      <c r="D71" s="196">
        <v>2</v>
      </c>
      <c r="E71" s="196">
        <v>2</v>
      </c>
      <c r="F71" s="196" t="s">
        <v>601</v>
      </c>
      <c r="G71" s="196">
        <v>21.05</v>
      </c>
      <c r="H71" s="196">
        <v>76</v>
      </c>
      <c r="I71" s="196">
        <v>0</v>
      </c>
      <c r="J71" s="196">
        <v>0</v>
      </c>
      <c r="K71" s="204" t="b">
        <v>0</v>
      </c>
    </row>
    <row r="72" spans="2:11">
      <c r="B72" s="197">
        <v>66</v>
      </c>
      <c r="C72" s="198" t="s">
        <v>602</v>
      </c>
      <c r="D72" s="198">
        <v>2</v>
      </c>
      <c r="E72" s="198">
        <v>2</v>
      </c>
      <c r="F72" s="198" t="s">
        <v>603</v>
      </c>
      <c r="G72" s="198">
        <v>17</v>
      </c>
      <c r="H72" s="198">
        <v>4</v>
      </c>
      <c r="I72" s="198">
        <v>100</v>
      </c>
      <c r="J72" s="198">
        <v>20</v>
      </c>
      <c r="K72" s="206" t="b">
        <v>0</v>
      </c>
    </row>
    <row r="73" spans="2:11">
      <c r="B73" s="195">
        <v>67</v>
      </c>
      <c r="C73" s="196" t="s">
        <v>604</v>
      </c>
      <c r="D73" s="196">
        <v>16</v>
      </c>
      <c r="E73" s="196">
        <v>1</v>
      </c>
      <c r="F73" s="196" t="s">
        <v>478</v>
      </c>
      <c r="G73" s="196">
        <v>14</v>
      </c>
      <c r="H73" s="196">
        <v>52</v>
      </c>
      <c r="I73" s="196">
        <v>0</v>
      </c>
      <c r="J73" s="196">
        <v>10</v>
      </c>
      <c r="K73" s="204" t="b">
        <v>0</v>
      </c>
    </row>
    <row r="74" spans="2:11">
      <c r="B74" s="197">
        <v>68</v>
      </c>
      <c r="C74" s="198" t="s">
        <v>605</v>
      </c>
      <c r="D74" s="198">
        <v>8</v>
      </c>
      <c r="E74" s="198">
        <v>3</v>
      </c>
      <c r="F74" s="198" t="s">
        <v>606</v>
      </c>
      <c r="G74" s="198">
        <v>12.5</v>
      </c>
      <c r="H74" s="198">
        <v>6</v>
      </c>
      <c r="I74" s="198">
        <v>10</v>
      </c>
      <c r="J74" s="198">
        <v>15</v>
      </c>
      <c r="K74" s="206" t="b">
        <v>0</v>
      </c>
    </row>
    <row r="75" spans="2:11">
      <c r="B75" s="195">
        <v>69</v>
      </c>
      <c r="C75" s="196" t="s">
        <v>607</v>
      </c>
      <c r="D75" s="196">
        <v>15</v>
      </c>
      <c r="E75" s="196">
        <v>4</v>
      </c>
      <c r="F75" s="196" t="s">
        <v>608</v>
      </c>
      <c r="G75" s="196">
        <v>36</v>
      </c>
      <c r="H75" s="196">
        <v>26</v>
      </c>
      <c r="I75" s="196">
        <v>0</v>
      </c>
      <c r="J75" s="196">
        <v>15</v>
      </c>
      <c r="K75" s="204" t="b">
        <v>0</v>
      </c>
    </row>
    <row r="76" spans="2:11">
      <c r="B76" s="197">
        <v>70</v>
      </c>
      <c r="C76" s="198" t="s">
        <v>609</v>
      </c>
      <c r="D76" s="198">
        <v>7</v>
      </c>
      <c r="E76" s="198">
        <v>1</v>
      </c>
      <c r="F76" s="198" t="s">
        <v>610</v>
      </c>
      <c r="G76" s="198">
        <v>15</v>
      </c>
      <c r="H76" s="198">
        <v>15</v>
      </c>
      <c r="I76" s="198">
        <v>10</v>
      </c>
      <c r="J76" s="198">
        <v>30</v>
      </c>
      <c r="K76" s="206" t="b">
        <v>0</v>
      </c>
    </row>
    <row r="77" spans="2:11">
      <c r="B77" s="195">
        <v>71</v>
      </c>
      <c r="C77" s="196" t="s">
        <v>611</v>
      </c>
      <c r="D77" s="196">
        <v>15</v>
      </c>
      <c r="E77" s="196">
        <v>4</v>
      </c>
      <c r="F77" s="196" t="s">
        <v>498</v>
      </c>
      <c r="G77" s="196">
        <v>21.5</v>
      </c>
      <c r="H77" s="196">
        <v>26</v>
      </c>
      <c r="I77" s="196">
        <v>0</v>
      </c>
      <c r="J77" s="196">
        <v>0</v>
      </c>
      <c r="K77" s="204" t="b">
        <v>0</v>
      </c>
    </row>
    <row r="78" spans="2:11">
      <c r="B78" s="197">
        <v>72</v>
      </c>
      <c r="C78" s="198" t="s">
        <v>612</v>
      </c>
      <c r="D78" s="198">
        <v>14</v>
      </c>
      <c r="E78" s="198">
        <v>4</v>
      </c>
      <c r="F78" s="198" t="s">
        <v>538</v>
      </c>
      <c r="G78" s="198">
        <v>34.799999999999997</v>
      </c>
      <c r="H78" s="198">
        <v>14</v>
      </c>
      <c r="I78" s="198">
        <v>0</v>
      </c>
      <c r="J78" s="198">
        <v>0</v>
      </c>
      <c r="K78" s="206" t="b">
        <v>0</v>
      </c>
    </row>
    <row r="79" spans="2:11">
      <c r="B79" s="195">
        <v>73</v>
      </c>
      <c r="C79" s="196" t="s">
        <v>613</v>
      </c>
      <c r="D79" s="196">
        <v>17</v>
      </c>
      <c r="E79" s="196">
        <v>8</v>
      </c>
      <c r="F79" s="196" t="s">
        <v>614</v>
      </c>
      <c r="G79" s="196">
        <v>15</v>
      </c>
      <c r="H79" s="196">
        <v>101</v>
      </c>
      <c r="I79" s="196">
        <v>0</v>
      </c>
      <c r="J79" s="196">
        <v>5</v>
      </c>
      <c r="K79" s="204" t="b">
        <v>0</v>
      </c>
    </row>
    <row r="80" spans="2:11">
      <c r="B80" s="197">
        <v>74</v>
      </c>
      <c r="C80" s="198" t="s">
        <v>615</v>
      </c>
      <c r="D80" s="198">
        <v>4</v>
      </c>
      <c r="E80" s="198">
        <v>7</v>
      </c>
      <c r="F80" s="198" t="s">
        <v>589</v>
      </c>
      <c r="G80" s="198">
        <v>10</v>
      </c>
      <c r="H80" s="198">
        <v>4</v>
      </c>
      <c r="I80" s="198">
        <v>20</v>
      </c>
      <c r="J80" s="198">
        <v>5</v>
      </c>
      <c r="K80" s="206" t="b">
        <v>0</v>
      </c>
    </row>
    <row r="81" spans="2:11">
      <c r="B81" s="195">
        <v>75</v>
      </c>
      <c r="C81" s="196" t="s">
        <v>616</v>
      </c>
      <c r="D81" s="196">
        <v>12</v>
      </c>
      <c r="E81" s="196">
        <v>1</v>
      </c>
      <c r="F81" s="196" t="s">
        <v>617</v>
      </c>
      <c r="G81" s="196">
        <v>7.75</v>
      </c>
      <c r="H81" s="196">
        <v>125</v>
      </c>
      <c r="I81" s="196">
        <v>0</v>
      </c>
      <c r="J81" s="196">
        <v>25</v>
      </c>
      <c r="K81" s="204" t="b">
        <v>0</v>
      </c>
    </row>
    <row r="82" spans="2:11">
      <c r="B82" s="197">
        <v>76</v>
      </c>
      <c r="C82" s="198" t="s">
        <v>618</v>
      </c>
      <c r="D82" s="198">
        <v>23</v>
      </c>
      <c r="E82" s="198">
        <v>1</v>
      </c>
      <c r="F82" s="198" t="s">
        <v>619</v>
      </c>
      <c r="G82" s="198">
        <v>18</v>
      </c>
      <c r="H82" s="198">
        <v>57</v>
      </c>
      <c r="I82" s="198">
        <v>0</v>
      </c>
      <c r="J82" s="198">
        <v>20</v>
      </c>
      <c r="K82" s="206" t="b">
        <v>0</v>
      </c>
    </row>
    <row r="83" spans="2:11">
      <c r="B83" s="210">
        <v>77</v>
      </c>
      <c r="C83" s="208" t="s">
        <v>620</v>
      </c>
      <c r="D83" s="208">
        <v>12</v>
      </c>
      <c r="E83" s="208">
        <v>2</v>
      </c>
      <c r="F83" s="208" t="s">
        <v>621</v>
      </c>
      <c r="G83" s="208">
        <v>13</v>
      </c>
      <c r="H83" s="208">
        <v>32</v>
      </c>
      <c r="I83" s="208">
        <v>0</v>
      </c>
      <c r="J83" s="208">
        <v>15</v>
      </c>
      <c r="K83" s="209" t="b">
        <v>0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93"/>
  <dimension ref="B3:H14"/>
  <sheetViews>
    <sheetView showGridLines="0" workbookViewId="0">
      <selection activeCell="C11" sqref="C11"/>
    </sheetView>
  </sheetViews>
  <sheetFormatPr defaultRowHeight="14.4"/>
  <cols>
    <col min="1" max="1" width="4.5546875" customWidth="1"/>
    <col min="2" max="2" width="11.5546875" customWidth="1"/>
    <col min="3" max="3" width="18.5546875" customWidth="1"/>
    <col min="4" max="4" width="54.5546875" bestFit="1" customWidth="1"/>
  </cols>
  <sheetData>
    <row r="3" spans="2:8" s="185" customFormat="1" ht="38.25" customHeight="1" thickBot="1">
      <c r="B3" s="186" t="s">
        <v>458</v>
      </c>
      <c r="C3" s="187"/>
      <c r="D3" s="187"/>
      <c r="E3" s="187"/>
    </row>
    <row r="4" spans="2:8" s="185" customFormat="1" ht="17.25" customHeight="1">
      <c r="B4" s="188"/>
      <c r="C4" s="189"/>
      <c r="D4" s="189"/>
      <c r="E4" s="189"/>
      <c r="H4" s="189"/>
    </row>
    <row r="5" spans="2:8" s="190" customFormat="1" ht="21" customHeight="1">
      <c r="D5" s="191"/>
      <c r="G5" s="185"/>
    </row>
    <row r="6" spans="2:8">
      <c r="B6" s="201" t="s">
        <v>469</v>
      </c>
      <c r="C6" s="194" t="s">
        <v>622</v>
      </c>
      <c r="D6" s="202" t="s">
        <v>623</v>
      </c>
    </row>
    <row r="7" spans="2:8">
      <c r="B7" s="195">
        <v>1</v>
      </c>
      <c r="C7" s="196" t="s">
        <v>624</v>
      </c>
      <c r="D7" s="204" t="s">
        <v>625</v>
      </c>
    </row>
    <row r="8" spans="2:8">
      <c r="B8" s="197">
        <v>2</v>
      </c>
      <c r="C8" s="198" t="s">
        <v>626</v>
      </c>
      <c r="D8" s="206" t="s">
        <v>627</v>
      </c>
    </row>
    <row r="9" spans="2:8">
      <c r="B9" s="195">
        <v>3</v>
      </c>
      <c r="C9" s="196" t="s">
        <v>628</v>
      </c>
      <c r="D9" s="204" t="s">
        <v>629</v>
      </c>
    </row>
    <row r="10" spans="2:8">
      <c r="B10" s="197">
        <v>4</v>
      </c>
      <c r="C10" s="198" t="s">
        <v>630</v>
      </c>
      <c r="D10" s="206" t="s">
        <v>631</v>
      </c>
    </row>
    <row r="11" spans="2:8">
      <c r="B11" s="195">
        <v>5</v>
      </c>
      <c r="C11" s="196" t="s">
        <v>632</v>
      </c>
      <c r="D11" s="204" t="s">
        <v>633</v>
      </c>
    </row>
    <row r="12" spans="2:8">
      <c r="B12" s="197">
        <v>6</v>
      </c>
      <c r="C12" s="198" t="s">
        <v>634</v>
      </c>
      <c r="D12" s="206" t="s">
        <v>635</v>
      </c>
    </row>
    <row r="13" spans="2:8">
      <c r="B13" s="195">
        <v>7</v>
      </c>
      <c r="C13" s="196" t="s">
        <v>636</v>
      </c>
      <c r="D13" s="204" t="s">
        <v>637</v>
      </c>
    </row>
    <row r="14" spans="2:8">
      <c r="B14" s="199">
        <v>8</v>
      </c>
      <c r="C14" s="200" t="s">
        <v>638</v>
      </c>
      <c r="D14" s="211" t="s">
        <v>639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G34"/>
  <sheetViews>
    <sheetView showGridLines="0" topLeftCell="A5" workbookViewId="0">
      <selection activeCell="B31" sqref="B31"/>
    </sheetView>
  </sheetViews>
  <sheetFormatPr defaultColWidth="9.109375" defaultRowHeight="13.2"/>
  <cols>
    <col min="1" max="1" width="14.5546875" style="662" customWidth="1"/>
    <col min="2" max="2" width="11.88671875" style="662" customWidth="1"/>
    <col min="3" max="5" width="10.109375" style="662" customWidth="1"/>
    <col min="6" max="6" width="9.33203125" style="662" customWidth="1"/>
    <col min="7" max="16384" width="9.109375" style="662"/>
  </cols>
  <sheetData>
    <row r="3" spans="1:6" ht="17.399999999999999">
      <c r="A3" s="832" t="s">
        <v>1839</v>
      </c>
      <c r="B3" s="832"/>
      <c r="C3" s="832"/>
      <c r="D3" s="832"/>
      <c r="E3" s="832"/>
      <c r="F3" s="832"/>
    </row>
    <row r="4" spans="1:6">
      <c r="A4" s="833"/>
      <c r="B4" s="833"/>
      <c r="C4" s="833"/>
      <c r="D4" s="833"/>
      <c r="E4" s="833"/>
      <c r="F4" s="833"/>
    </row>
    <row r="5" spans="1:6">
      <c r="A5" s="834" t="s">
        <v>1840</v>
      </c>
      <c r="B5" s="834"/>
      <c r="C5" s="834"/>
      <c r="D5" s="834"/>
      <c r="E5" s="834"/>
      <c r="F5" s="834"/>
    </row>
    <row r="7" spans="1:6">
      <c r="A7" s="663" t="s">
        <v>1841</v>
      </c>
      <c r="B7" s="664" t="s">
        <v>237</v>
      </c>
      <c r="C7" s="664" t="s">
        <v>918</v>
      </c>
      <c r="D7" s="664" t="s">
        <v>919</v>
      </c>
      <c r="E7" s="664" t="s">
        <v>920</v>
      </c>
      <c r="F7" s="664" t="s">
        <v>8</v>
      </c>
    </row>
    <row r="8" spans="1:6" ht="14.4">
      <c r="A8" s="662" t="s">
        <v>1842</v>
      </c>
      <c r="B8" s="662" t="s">
        <v>1843</v>
      </c>
      <c r="C8" s="665">
        <v>6500</v>
      </c>
      <c r="D8" s="665">
        <v>4700</v>
      </c>
      <c r="E8" s="665">
        <v>5100</v>
      </c>
      <c r="F8" s="666">
        <f t="shared" ref="F8:F17" si="0">SUM(C8:E8)</f>
        <v>16300</v>
      </c>
    </row>
    <row r="9" spans="1:6" ht="14.4">
      <c r="A9" s="662" t="s">
        <v>1844</v>
      </c>
      <c r="B9" s="662" t="s">
        <v>1845</v>
      </c>
      <c r="C9" s="665">
        <v>3800</v>
      </c>
      <c r="D9" s="665">
        <v>3900</v>
      </c>
      <c r="E9" s="665">
        <v>3280</v>
      </c>
      <c r="F9" s="666">
        <f t="shared" si="0"/>
        <v>10980</v>
      </c>
    </row>
    <row r="10" spans="1:6" ht="14.4">
      <c r="A10" s="662" t="s">
        <v>1846</v>
      </c>
      <c r="B10" s="662" t="s">
        <v>165</v>
      </c>
      <c r="C10" s="665">
        <v>3500</v>
      </c>
      <c r="D10" s="665">
        <v>4900</v>
      </c>
      <c r="E10" s="665">
        <v>3900</v>
      </c>
      <c r="F10" s="666">
        <f t="shared" si="0"/>
        <v>12300</v>
      </c>
    </row>
    <row r="11" spans="1:6" ht="14.4">
      <c r="A11" s="662" t="s">
        <v>1842</v>
      </c>
      <c r="B11" s="662" t="s">
        <v>1847</v>
      </c>
      <c r="C11" s="665">
        <v>4720</v>
      </c>
      <c r="D11" s="665">
        <v>6400</v>
      </c>
      <c r="E11" s="665">
        <v>6210</v>
      </c>
      <c r="F11" s="666">
        <f t="shared" si="0"/>
        <v>17330</v>
      </c>
    </row>
    <row r="12" spans="1:6" ht="14.4">
      <c r="A12" s="662" t="s">
        <v>1844</v>
      </c>
      <c r="B12" s="662" t="s">
        <v>1848</v>
      </c>
      <c r="C12" s="665">
        <v>4700</v>
      </c>
      <c r="D12" s="665">
        <v>6200</v>
      </c>
      <c r="E12" s="665">
        <v>3460</v>
      </c>
      <c r="F12" s="666">
        <f t="shared" si="0"/>
        <v>14360</v>
      </c>
    </row>
    <row r="13" spans="1:6" ht="14.4">
      <c r="A13" s="662" t="s">
        <v>1846</v>
      </c>
      <c r="B13" s="662" t="s">
        <v>1847</v>
      </c>
      <c r="C13" s="665">
        <v>4800</v>
      </c>
      <c r="D13" s="665">
        <v>5600</v>
      </c>
      <c r="E13" s="665">
        <v>4700</v>
      </c>
      <c r="F13" s="666">
        <f t="shared" si="0"/>
        <v>15100</v>
      </c>
    </row>
    <row r="14" spans="1:6" ht="14.4">
      <c r="A14" s="662" t="s">
        <v>1844</v>
      </c>
      <c r="B14" s="662" t="s">
        <v>1843</v>
      </c>
      <c r="C14" s="665">
        <v>5920</v>
      </c>
      <c r="D14" s="665">
        <v>4300</v>
      </c>
      <c r="E14" s="665">
        <v>5100</v>
      </c>
      <c r="F14" s="666">
        <f t="shared" si="0"/>
        <v>15320</v>
      </c>
    </row>
    <row r="15" spans="1:6" ht="14.4">
      <c r="A15" s="662" t="s">
        <v>1846</v>
      </c>
      <c r="B15" s="662" t="s">
        <v>1848</v>
      </c>
      <c r="C15" s="665">
        <v>3750</v>
      </c>
      <c r="D15" s="665">
        <v>5400</v>
      </c>
      <c r="E15" s="665">
        <v>4760</v>
      </c>
      <c r="F15" s="666">
        <f t="shared" si="0"/>
        <v>13910</v>
      </c>
    </row>
    <row r="16" spans="1:6" ht="14.4">
      <c r="A16" s="667" t="s">
        <v>1842</v>
      </c>
      <c r="B16" s="667" t="s">
        <v>165</v>
      </c>
      <c r="C16" s="668">
        <v>3600</v>
      </c>
      <c r="D16" s="668">
        <v>6900</v>
      </c>
      <c r="E16" s="668">
        <v>6000</v>
      </c>
      <c r="F16" s="666">
        <f t="shared" si="0"/>
        <v>16500</v>
      </c>
    </row>
    <row r="17" spans="1:7" ht="14.4">
      <c r="A17" s="667" t="s">
        <v>1846</v>
      </c>
      <c r="B17" s="667" t="s">
        <v>1845</v>
      </c>
      <c r="C17" s="668">
        <v>7400</v>
      </c>
      <c r="D17" s="668">
        <v>3260</v>
      </c>
      <c r="E17" s="668">
        <v>6700</v>
      </c>
      <c r="F17" s="666">
        <f t="shared" si="0"/>
        <v>17360</v>
      </c>
    </row>
    <row r="18" spans="1:7" ht="14.4">
      <c r="A18" s="667"/>
      <c r="B18" s="667"/>
      <c r="C18" s="668"/>
      <c r="D18" s="668"/>
      <c r="E18" s="668"/>
      <c r="F18" s="669"/>
    </row>
    <row r="19" spans="1:7">
      <c r="A19" s="670"/>
      <c r="C19" s="671"/>
      <c r="D19" s="671"/>
      <c r="E19" s="671"/>
      <c r="F19" s="671"/>
    </row>
    <row r="20" spans="1:7">
      <c r="A20" s="672" t="s">
        <v>1849</v>
      </c>
    </row>
    <row r="21" spans="1:7">
      <c r="C21" s="673" t="s">
        <v>918</v>
      </c>
      <c r="D21" s="673" t="s">
        <v>919</v>
      </c>
      <c r="E21" s="673" t="s">
        <v>920</v>
      </c>
      <c r="F21" s="673" t="s">
        <v>8</v>
      </c>
    </row>
    <row r="22" spans="1:7" ht="14.4">
      <c r="A22" s="662" t="s">
        <v>165</v>
      </c>
      <c r="C22" s="665">
        <f>SUMIFS(C$8:C$17,$B$8:$B$17,$A22)</f>
        <v>7100</v>
      </c>
      <c r="D22" s="665">
        <f t="shared" ref="D22:E25" si="1">SUMIFS(D$8:D$17,$B$8:$B$17,$A22)</f>
        <v>11800</v>
      </c>
      <c r="E22" s="665">
        <f t="shared" si="1"/>
        <v>9900</v>
      </c>
      <c r="F22" s="665">
        <f>SUM(C22:E22)</f>
        <v>28800</v>
      </c>
    </row>
    <row r="23" spans="1:7" ht="14.4">
      <c r="A23" s="662" t="s">
        <v>1848</v>
      </c>
      <c r="C23" s="665">
        <f t="shared" ref="C23:C25" si="2">SUMIFS(C$8:C$17,$B$8:$B$17,$A23)</f>
        <v>8450</v>
      </c>
      <c r="D23" s="665">
        <f t="shared" si="1"/>
        <v>11600</v>
      </c>
      <c r="E23" s="665">
        <f t="shared" si="1"/>
        <v>8220</v>
      </c>
      <c r="F23" s="665">
        <f>SUM(C23:E23)</f>
        <v>28270</v>
      </c>
      <c r="G23" s="671"/>
    </row>
    <row r="24" spans="1:7" ht="14.4">
      <c r="A24" s="662" t="s">
        <v>1847</v>
      </c>
      <c r="C24" s="665">
        <f t="shared" si="2"/>
        <v>9520</v>
      </c>
      <c r="D24" s="665">
        <f t="shared" si="1"/>
        <v>12000</v>
      </c>
      <c r="E24" s="665">
        <f t="shared" si="1"/>
        <v>10910</v>
      </c>
      <c r="F24" s="665">
        <f>SUM(C24:E24)</f>
        <v>32430</v>
      </c>
    </row>
    <row r="25" spans="1:7" ht="14.4">
      <c r="A25" s="662" t="s">
        <v>1843</v>
      </c>
      <c r="C25" s="665">
        <f t="shared" si="2"/>
        <v>12420</v>
      </c>
      <c r="D25" s="665">
        <f t="shared" si="1"/>
        <v>9000</v>
      </c>
      <c r="E25" s="665">
        <f t="shared" si="1"/>
        <v>10200</v>
      </c>
      <c r="F25" s="665">
        <f>SUM(C25:E25)</f>
        <v>31620</v>
      </c>
    </row>
    <row r="26" spans="1:7" ht="14.4">
      <c r="A26" s="662" t="s">
        <v>1845</v>
      </c>
      <c r="C26" s="665"/>
      <c r="D26" s="665"/>
      <c r="E26" s="665"/>
      <c r="F26" s="665"/>
    </row>
    <row r="27" spans="1:7" ht="14.4">
      <c r="B27" s="665"/>
      <c r="C27" s="665"/>
      <c r="D27" s="665"/>
    </row>
    <row r="28" spans="1:7">
      <c r="A28" s="672" t="s">
        <v>1850</v>
      </c>
    </row>
    <row r="29" spans="1:7">
      <c r="B29" s="673" t="s">
        <v>1851</v>
      </c>
    </row>
    <row r="30" spans="1:7" ht="14.4">
      <c r="A30" s="662" t="s">
        <v>1842</v>
      </c>
      <c r="B30" s="665">
        <f>SUMIF(A8:A17,A30,F8:F17)</f>
        <v>50130</v>
      </c>
    </row>
    <row r="31" spans="1:7" ht="14.4">
      <c r="A31" s="662" t="s">
        <v>1844</v>
      </c>
      <c r="B31" s="665">
        <f>SUMIF(A8:A17,A31,F8:F17)</f>
        <v>40660</v>
      </c>
    </row>
    <row r="32" spans="1:7" ht="14.4">
      <c r="A32" s="662" t="s">
        <v>1846</v>
      </c>
      <c r="B32" s="665">
        <f>SUMIF(A8:A17,A32,F8:F17)</f>
        <v>58670</v>
      </c>
    </row>
    <row r="33" spans="1:3">
      <c r="A33" s="670" t="s">
        <v>8</v>
      </c>
      <c r="B33" s="671"/>
    </row>
    <row r="34" spans="1:3" ht="14.4">
      <c r="C34" s="665"/>
    </row>
  </sheetData>
  <mergeCells count="3">
    <mergeCell ref="A3:F3"/>
    <mergeCell ref="A4:F4"/>
    <mergeCell ref="A5:F5"/>
  </mergeCells>
  <printOptions headings="1" gridLines="1"/>
  <pageMargins left="0.75" right="0.75" top="1" bottom="1" header="0.5" footer="0.5"/>
  <pageSetup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7"/>
  <dimension ref="A3:K22"/>
  <sheetViews>
    <sheetView showGridLines="0" workbookViewId="0"/>
  </sheetViews>
  <sheetFormatPr defaultColWidth="9.109375" defaultRowHeight="14.4"/>
  <cols>
    <col min="1" max="1" width="11.44140625" style="506" bestFit="1" customWidth="1"/>
    <col min="2" max="3" width="9.109375" style="506"/>
    <col min="4" max="4" width="9" style="506" customWidth="1"/>
    <col min="5" max="5" width="12" style="506" bestFit="1" customWidth="1"/>
    <col min="6" max="6" width="12" style="506" customWidth="1"/>
    <col min="7" max="7" width="15.44140625" style="506" customWidth="1"/>
    <col min="8" max="8" width="10.6640625" style="506" customWidth="1"/>
    <col min="9" max="9" width="9.109375" style="506"/>
    <col min="10" max="10" width="10.109375" style="506" customWidth="1"/>
    <col min="11" max="16384" width="9.109375" style="506"/>
  </cols>
  <sheetData>
    <row r="3" spans="1:11" ht="28.8">
      <c r="A3" s="631" t="s">
        <v>647</v>
      </c>
      <c r="B3" s="632" t="s">
        <v>1755</v>
      </c>
      <c r="C3" s="631" t="s">
        <v>272</v>
      </c>
      <c r="D3" s="618" t="s">
        <v>1756</v>
      </c>
      <c r="E3" s="631" t="s">
        <v>95</v>
      </c>
      <c r="F3" s="633"/>
      <c r="G3" s="510"/>
      <c r="H3" s="634" t="s">
        <v>1757</v>
      </c>
      <c r="I3" s="634"/>
      <c r="J3" s="634" t="s">
        <v>1758</v>
      </c>
      <c r="K3" s="634"/>
    </row>
    <row r="4" spans="1:11">
      <c r="A4" s="510" t="s">
        <v>1759</v>
      </c>
      <c r="B4" s="635">
        <v>2</v>
      </c>
      <c r="C4" s="636">
        <v>120000</v>
      </c>
      <c r="D4" s="637"/>
      <c r="E4" s="636">
        <f>C4*D4</f>
        <v>0</v>
      </c>
      <c r="F4" s="638"/>
      <c r="G4" s="510"/>
      <c r="H4" s="621" t="s">
        <v>1760</v>
      </c>
      <c r="I4" s="621" t="s">
        <v>1761</v>
      </c>
      <c r="J4" s="621" t="s">
        <v>1762</v>
      </c>
      <c r="K4" s="621" t="s">
        <v>1763</v>
      </c>
    </row>
    <row r="5" spans="1:11">
      <c r="A5" s="506" t="s">
        <v>1764</v>
      </c>
      <c r="B5" s="558">
        <v>1</v>
      </c>
      <c r="C5" s="511">
        <v>210921</v>
      </c>
      <c r="D5" s="637"/>
      <c r="E5" s="511">
        <f t="shared" ref="E5:E14" si="0">C5*D5</f>
        <v>0</v>
      </c>
      <c r="F5" s="638"/>
      <c r="H5" s="509">
        <v>0</v>
      </c>
      <c r="I5" s="639">
        <v>1.4999999999999999E-2</v>
      </c>
      <c r="J5" s="509">
        <v>0</v>
      </c>
      <c r="K5" s="639">
        <v>0.02</v>
      </c>
    </row>
    <row r="6" spans="1:11">
      <c r="A6" s="506" t="s">
        <v>1765</v>
      </c>
      <c r="B6" s="558">
        <v>1</v>
      </c>
      <c r="C6" s="511">
        <v>100000</v>
      </c>
      <c r="D6" s="637"/>
      <c r="E6" s="511">
        <f t="shared" si="0"/>
        <v>0</v>
      </c>
      <c r="F6" s="638"/>
      <c r="H6" s="509">
        <f>H5+5000</f>
        <v>5000</v>
      </c>
      <c r="I6" s="639">
        <v>3.2500000000000001E-2</v>
      </c>
      <c r="J6" s="509">
        <v>50000</v>
      </c>
      <c r="K6" s="639">
        <v>6.25E-2</v>
      </c>
    </row>
    <row r="7" spans="1:11">
      <c r="A7" s="506" t="s">
        <v>1743</v>
      </c>
      <c r="B7" s="558">
        <v>2</v>
      </c>
      <c r="C7" s="511">
        <v>87401</v>
      </c>
      <c r="D7" s="637"/>
      <c r="E7" s="511">
        <f t="shared" si="0"/>
        <v>0</v>
      </c>
      <c r="F7" s="638"/>
      <c r="H7" s="509">
        <f>H6+5000</f>
        <v>10000</v>
      </c>
      <c r="I7" s="639">
        <v>3.5000000000000003E-2</v>
      </c>
      <c r="J7" s="509">
        <v>100000</v>
      </c>
      <c r="K7" s="639">
        <v>7.2499999999999995E-2</v>
      </c>
    </row>
    <row r="8" spans="1:11">
      <c r="A8" s="506" t="s">
        <v>1766</v>
      </c>
      <c r="B8" s="558">
        <v>6</v>
      </c>
      <c r="C8" s="511">
        <v>310983</v>
      </c>
      <c r="D8" s="637"/>
      <c r="E8" s="511">
        <f t="shared" si="0"/>
        <v>0</v>
      </c>
      <c r="F8" s="638"/>
      <c r="H8" s="509">
        <v>20000</v>
      </c>
      <c r="I8" s="639">
        <v>0.05</v>
      </c>
      <c r="J8" s="509">
        <v>200000</v>
      </c>
      <c r="K8" s="639">
        <v>8.2500000000000004E-2</v>
      </c>
    </row>
    <row r="9" spans="1:11">
      <c r="A9" s="506" t="s">
        <v>863</v>
      </c>
      <c r="B9" s="558">
        <v>3</v>
      </c>
      <c r="C9" s="511">
        <v>43902</v>
      </c>
      <c r="D9" s="637"/>
      <c r="E9" s="511">
        <f t="shared" si="0"/>
        <v>0</v>
      </c>
      <c r="F9" s="638"/>
      <c r="H9" s="509">
        <v>50000</v>
      </c>
      <c r="I9" s="639">
        <v>0.06</v>
      </c>
      <c r="J9" s="509">
        <v>300000</v>
      </c>
      <c r="K9" s="639">
        <v>9.2499999999999999E-2</v>
      </c>
    </row>
    <row r="10" spans="1:11">
      <c r="A10" s="506" t="s">
        <v>1767</v>
      </c>
      <c r="B10" s="558">
        <v>2</v>
      </c>
      <c r="C10" s="511">
        <v>121021</v>
      </c>
      <c r="D10" s="637"/>
      <c r="E10" s="511">
        <f t="shared" si="0"/>
        <v>0</v>
      </c>
      <c r="F10" s="638"/>
      <c r="H10" s="509">
        <v>100000</v>
      </c>
      <c r="I10" s="639">
        <v>7.0000000000000007E-2</v>
      </c>
      <c r="J10" s="509">
        <v>500000</v>
      </c>
      <c r="K10" s="639">
        <v>0.1</v>
      </c>
    </row>
    <row r="11" spans="1:11">
      <c r="A11" s="506" t="s">
        <v>1768</v>
      </c>
      <c r="B11" s="558">
        <v>3</v>
      </c>
      <c r="C11" s="511">
        <v>908</v>
      </c>
      <c r="D11" s="637"/>
      <c r="E11" s="511">
        <f t="shared" si="0"/>
        <v>0</v>
      </c>
      <c r="F11" s="638"/>
      <c r="H11" s="509">
        <v>250000</v>
      </c>
      <c r="I11" s="639">
        <v>0.08</v>
      </c>
    </row>
    <row r="12" spans="1:11">
      <c r="A12" s="506" t="s">
        <v>1769</v>
      </c>
      <c r="B12" s="558">
        <v>1</v>
      </c>
      <c r="C12" s="511">
        <v>0</v>
      </c>
      <c r="D12" s="637"/>
      <c r="E12" s="511">
        <f t="shared" si="0"/>
        <v>0</v>
      </c>
      <c r="F12" s="638"/>
    </row>
    <row r="13" spans="1:11">
      <c r="A13" s="506" t="s">
        <v>1770</v>
      </c>
      <c r="B13" s="558">
        <v>4</v>
      </c>
      <c r="C13" s="511">
        <v>359832</v>
      </c>
      <c r="D13" s="637"/>
      <c r="E13" s="511">
        <f t="shared" si="0"/>
        <v>0</v>
      </c>
      <c r="F13" s="638"/>
    </row>
    <row r="14" spans="1:11">
      <c r="A14" s="506" t="s">
        <v>1771</v>
      </c>
      <c r="B14" s="558">
        <v>4</v>
      </c>
      <c r="C14" s="511">
        <v>502983</v>
      </c>
      <c r="D14" s="637"/>
      <c r="E14" s="511">
        <f t="shared" si="0"/>
        <v>0</v>
      </c>
      <c r="F14" s="638"/>
    </row>
    <row r="19" spans="9:11">
      <c r="I19" s="640"/>
      <c r="J19" s="640"/>
      <c r="K19" s="640"/>
    </row>
    <row r="20" spans="9:11">
      <c r="I20" s="640"/>
      <c r="J20" s="640"/>
      <c r="K20" s="640"/>
    </row>
    <row r="21" spans="9:11">
      <c r="I21" s="640"/>
      <c r="J21" s="640"/>
      <c r="K21" s="640"/>
    </row>
    <row r="22" spans="9:11">
      <c r="I22" s="640"/>
      <c r="J22" s="640"/>
      <c r="K22" s="640"/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87"/>
  <dimension ref="B3:Y51"/>
  <sheetViews>
    <sheetView showGridLines="0" topLeftCell="A6" workbookViewId="0">
      <selection activeCell="D25" sqref="D25"/>
    </sheetView>
  </sheetViews>
  <sheetFormatPr defaultColWidth="9.109375" defaultRowHeight="13.2"/>
  <cols>
    <col min="1" max="1" width="2.33203125" style="212" customWidth="1"/>
    <col min="2" max="2" width="37.6640625" style="212" bestFit="1" customWidth="1"/>
    <col min="3" max="3" width="17" style="212" customWidth="1"/>
    <col min="4" max="16384" width="9.109375" style="212"/>
  </cols>
  <sheetData>
    <row r="3" spans="2:25" s="1" customFormat="1" ht="38.25" customHeight="1" thickBot="1">
      <c r="B3" s="2" t="s">
        <v>640</v>
      </c>
      <c r="C3" s="3"/>
      <c r="D3" s="3"/>
      <c r="E3" s="3"/>
    </row>
    <row r="4" spans="2:25" s="1" customFormat="1" ht="17.25" customHeight="1">
      <c r="B4" s="25"/>
      <c r="C4"/>
      <c r="D4"/>
      <c r="E4"/>
      <c r="H4"/>
    </row>
    <row r="5" spans="2:25" s="1" customFormat="1" ht="17.25" customHeight="1">
      <c r="B5" s="25"/>
      <c r="C5"/>
      <c r="D5"/>
      <c r="E5"/>
      <c r="H5"/>
    </row>
    <row r="6" spans="2:25" ht="18">
      <c r="B6" s="268" t="s">
        <v>701</v>
      </c>
    </row>
    <row r="7" spans="2:25">
      <c r="B7" s="212" t="s">
        <v>702</v>
      </c>
    </row>
    <row r="8" spans="2:25" ht="16.2" thickBot="1">
      <c r="B8" s="259" t="s">
        <v>671</v>
      </c>
      <c r="C8" s="260" t="s">
        <v>672</v>
      </c>
      <c r="D8" s="261" t="s">
        <v>673</v>
      </c>
      <c r="E8" s="261" t="s">
        <v>674</v>
      </c>
      <c r="F8" s="261" t="s">
        <v>703</v>
      </c>
      <c r="G8" s="261" t="s">
        <v>704</v>
      </c>
      <c r="H8" s="261" t="s">
        <v>705</v>
      </c>
      <c r="I8" s="261" t="s">
        <v>706</v>
      </c>
      <c r="J8" s="261" t="s">
        <v>675</v>
      </c>
      <c r="K8" s="261" t="s">
        <v>707</v>
      </c>
      <c r="L8" s="261" t="s">
        <v>708</v>
      </c>
      <c r="M8" s="261" t="s">
        <v>709</v>
      </c>
      <c r="N8" s="261" t="s">
        <v>710</v>
      </c>
      <c r="O8" s="261" t="s">
        <v>676</v>
      </c>
      <c r="P8" s="261" t="s">
        <v>711</v>
      </c>
      <c r="Q8" s="261" t="s">
        <v>712</v>
      </c>
      <c r="R8" s="261" t="s">
        <v>713</v>
      </c>
      <c r="S8" s="261" t="s">
        <v>714</v>
      </c>
      <c r="T8" s="261" t="s">
        <v>677</v>
      </c>
      <c r="U8" s="261" t="s">
        <v>678</v>
      </c>
      <c r="V8" s="261" t="s">
        <v>679</v>
      </c>
      <c r="W8" s="261" t="s">
        <v>680</v>
      </c>
      <c r="X8" s="261" t="s">
        <v>681</v>
      </c>
      <c r="Y8" s="261" t="s">
        <v>682</v>
      </c>
    </row>
    <row r="9" spans="2:25" ht="19.8" thickTop="1">
      <c r="B9" s="262" t="s">
        <v>694</v>
      </c>
      <c r="C9" s="269" t="s">
        <v>715</v>
      </c>
      <c r="D9" s="263">
        <v>54.3</v>
      </c>
      <c r="E9" s="263">
        <v>130.5</v>
      </c>
      <c r="F9" s="263">
        <v>144.5</v>
      </c>
      <c r="G9" s="263">
        <v>154.69999999999999</v>
      </c>
      <c r="H9" s="263">
        <v>187.66800000000001</v>
      </c>
      <c r="I9" s="263">
        <v>225.9</v>
      </c>
      <c r="J9" s="263">
        <v>251.6</v>
      </c>
      <c r="K9" s="263">
        <v>270.39999999999998</v>
      </c>
      <c r="L9" s="263">
        <v>280.5</v>
      </c>
      <c r="M9" s="263">
        <v>303.3</v>
      </c>
      <c r="N9" s="263">
        <v>311.60000000000002</v>
      </c>
      <c r="O9" s="263">
        <v>316</v>
      </c>
      <c r="P9" s="263">
        <v>301.3</v>
      </c>
      <c r="Q9" s="263">
        <v>333.8</v>
      </c>
      <c r="R9" s="263">
        <v>379.5</v>
      </c>
      <c r="S9" s="263">
        <v>435.7</v>
      </c>
      <c r="T9" s="263">
        <v>289.74</v>
      </c>
      <c r="U9" s="263">
        <v>371.08199999999999</v>
      </c>
      <c r="V9" s="263">
        <v>394.68759999999997</v>
      </c>
      <c r="W9" s="263">
        <v>379.05668000000003</v>
      </c>
      <c r="X9" s="263">
        <v>314.90822400000002</v>
      </c>
      <c r="Y9" s="263">
        <v>392.5564632</v>
      </c>
    </row>
    <row r="10" spans="2:25" ht="19.2">
      <c r="B10" s="264" t="s">
        <v>716</v>
      </c>
      <c r="C10" s="270" t="s">
        <v>717</v>
      </c>
      <c r="D10" s="265">
        <v>114.8</v>
      </c>
      <c r="E10" s="265">
        <v>299.2</v>
      </c>
      <c r="F10" s="265">
        <v>324.8</v>
      </c>
      <c r="G10" s="265">
        <v>336.2</v>
      </c>
      <c r="H10" s="265">
        <v>390.84899999999999</v>
      </c>
      <c r="I10" s="265">
        <v>454.5</v>
      </c>
      <c r="J10" s="265">
        <v>498.1</v>
      </c>
      <c r="K10" s="265">
        <v>540.70000000000005</v>
      </c>
      <c r="L10" s="265">
        <v>575.9</v>
      </c>
      <c r="M10" s="265">
        <v>629.20000000000005</v>
      </c>
      <c r="N10" s="265">
        <v>657.2</v>
      </c>
      <c r="O10" s="265">
        <v>668.8</v>
      </c>
      <c r="P10" s="265">
        <v>650</v>
      </c>
      <c r="Q10" s="265">
        <v>703.6</v>
      </c>
      <c r="R10" s="265">
        <v>781.9</v>
      </c>
      <c r="S10" s="265">
        <v>886.7</v>
      </c>
      <c r="T10" s="265">
        <v>624.66</v>
      </c>
      <c r="U10" s="265">
        <v>769.01799999999992</v>
      </c>
      <c r="V10" s="265">
        <v>810.67239999999993</v>
      </c>
      <c r="W10" s="265">
        <v>785.32132000000013</v>
      </c>
      <c r="X10" s="265">
        <v>668.87217599999985</v>
      </c>
      <c r="Y10" s="265">
        <v>807.33925679999993</v>
      </c>
    </row>
    <row r="11" spans="2:25" ht="19.2">
      <c r="B11" s="266" t="s">
        <v>718</v>
      </c>
      <c r="C11" s="271" t="s">
        <v>719</v>
      </c>
      <c r="D11" s="272">
        <v>57.4</v>
      </c>
      <c r="E11" s="272">
        <v>149.6</v>
      </c>
      <c r="F11" s="272">
        <v>162.4</v>
      </c>
      <c r="G11" s="272">
        <v>168.1</v>
      </c>
      <c r="H11" s="272">
        <v>195.42449999999999</v>
      </c>
      <c r="I11" s="267">
        <v>7.6</v>
      </c>
      <c r="J11" s="267">
        <v>7.9</v>
      </c>
      <c r="K11" s="267">
        <v>8.6999999999999993</v>
      </c>
      <c r="L11" s="267">
        <v>9.9</v>
      </c>
      <c r="M11" s="267">
        <v>11.1</v>
      </c>
      <c r="N11" s="267">
        <v>10.7</v>
      </c>
      <c r="O11" s="267">
        <v>10.7</v>
      </c>
      <c r="P11" s="267">
        <v>10.1</v>
      </c>
      <c r="Q11" s="267">
        <v>10.4</v>
      </c>
      <c r="R11" s="267">
        <v>10.8</v>
      </c>
      <c r="S11" s="267">
        <v>11.7</v>
      </c>
      <c r="T11" s="267">
        <v>10.199999999999999</v>
      </c>
      <c r="U11" s="267">
        <v>10.730000000000002</v>
      </c>
      <c r="V11" s="267">
        <v>11.114000000000001</v>
      </c>
      <c r="W11" s="267">
        <v>11.120199999999999</v>
      </c>
      <c r="X11" s="267">
        <v>10.31936</v>
      </c>
      <c r="Y11" s="267">
        <v>11.004747999999999</v>
      </c>
    </row>
    <row r="12" spans="2:25" ht="19.2">
      <c r="B12" s="264" t="s">
        <v>720</v>
      </c>
      <c r="C12" s="270" t="s">
        <v>719</v>
      </c>
      <c r="D12" s="273">
        <v>28.7</v>
      </c>
      <c r="E12" s="273">
        <v>74.8</v>
      </c>
      <c r="F12" s="273">
        <v>81.2</v>
      </c>
      <c r="G12" s="273">
        <v>84.05</v>
      </c>
      <c r="H12" s="265">
        <v>19.791</v>
      </c>
      <c r="I12" s="265">
        <v>22.3</v>
      </c>
      <c r="J12" s="265">
        <v>23.9</v>
      </c>
      <c r="K12" s="265">
        <v>26</v>
      </c>
      <c r="L12" s="265">
        <v>26.7</v>
      </c>
      <c r="M12" s="265">
        <v>28.2</v>
      </c>
      <c r="N12" s="265">
        <v>31.9</v>
      </c>
      <c r="O12" s="265">
        <v>30.8</v>
      </c>
      <c r="P12" s="265">
        <v>30.2</v>
      </c>
      <c r="Q12" s="265">
        <v>31.2</v>
      </c>
      <c r="R12" s="265">
        <v>32.799999999999997</v>
      </c>
      <c r="S12" s="265">
        <v>34.799999999999997</v>
      </c>
      <c r="T12" s="265">
        <v>29.840000000000003</v>
      </c>
      <c r="U12" s="265">
        <v>32.471999999999994</v>
      </c>
      <c r="V12" s="265">
        <v>33.369599999999998</v>
      </c>
      <c r="W12" s="265">
        <v>32.869279999999996</v>
      </c>
      <c r="X12" s="265">
        <v>30.639904000000005</v>
      </c>
      <c r="Y12" s="265">
        <v>33.237187200000001</v>
      </c>
    </row>
    <row r="13" spans="2:25" ht="19.2">
      <c r="B13" s="266" t="s">
        <v>721</v>
      </c>
      <c r="C13" s="271" t="s">
        <v>719</v>
      </c>
      <c r="D13" s="272">
        <v>14.35</v>
      </c>
      <c r="E13" s="272">
        <v>37.4</v>
      </c>
      <c r="F13" s="272">
        <v>40.6</v>
      </c>
      <c r="G13" s="272">
        <v>42.024999999999999</v>
      </c>
      <c r="H13" s="267">
        <v>6.7279999999999998</v>
      </c>
      <c r="I13" s="267">
        <v>7.4</v>
      </c>
      <c r="J13" s="267">
        <v>8.4</v>
      </c>
      <c r="K13" s="267">
        <v>9.3000000000000007</v>
      </c>
      <c r="L13" s="267">
        <v>8.6</v>
      </c>
      <c r="M13" s="267">
        <v>8.6999999999999993</v>
      </c>
      <c r="N13" s="267">
        <v>9.3000000000000007</v>
      </c>
      <c r="O13" s="267">
        <v>8.8000000000000007</v>
      </c>
      <c r="P13" s="267">
        <v>8.3000000000000007</v>
      </c>
      <c r="Q13" s="267">
        <v>8.4</v>
      </c>
      <c r="R13" s="267">
        <v>9.1</v>
      </c>
      <c r="S13" s="267">
        <v>9</v>
      </c>
      <c r="T13" s="267">
        <v>8.48</v>
      </c>
      <c r="U13" s="267">
        <v>8.7240000000000002</v>
      </c>
      <c r="V13" s="267">
        <v>9.0731999999999999</v>
      </c>
      <c r="W13" s="267">
        <v>8.7497600000000002</v>
      </c>
      <c r="X13" s="267">
        <v>8.582968000000001</v>
      </c>
      <c r="Y13" s="267">
        <v>8.8944624000000001</v>
      </c>
    </row>
    <row r="14" spans="2:25" ht="19.2">
      <c r="B14" s="264" t="s">
        <v>686</v>
      </c>
      <c r="C14" s="270" t="s">
        <v>715</v>
      </c>
      <c r="D14" s="265">
        <v>57.2</v>
      </c>
      <c r="E14" s="265">
        <v>137.69999999999999</v>
      </c>
      <c r="F14" s="265">
        <v>153</v>
      </c>
      <c r="G14" s="265">
        <v>162.9</v>
      </c>
      <c r="H14" s="265">
        <v>198.04</v>
      </c>
      <c r="I14" s="265">
        <v>236.7</v>
      </c>
      <c r="J14" s="265">
        <v>263.10000000000002</v>
      </c>
      <c r="K14" s="265">
        <v>284.5</v>
      </c>
      <c r="L14" s="265">
        <v>298.8</v>
      </c>
      <c r="M14" s="265">
        <v>324.89999999999998</v>
      </c>
      <c r="N14" s="265">
        <v>337.7</v>
      </c>
      <c r="O14" s="265">
        <v>338.7</v>
      </c>
      <c r="P14" s="265">
        <v>325.2</v>
      </c>
      <c r="Q14" s="265">
        <v>359.3</v>
      </c>
      <c r="R14" s="265">
        <v>408.1</v>
      </c>
      <c r="S14" s="265">
        <v>469.1</v>
      </c>
      <c r="T14" s="265">
        <v>311.34000000000003</v>
      </c>
      <c r="U14" s="265">
        <v>399.392</v>
      </c>
      <c r="V14" s="265">
        <v>424.56560000000002</v>
      </c>
      <c r="W14" s="265">
        <v>407.93208000000004</v>
      </c>
      <c r="X14" s="265">
        <v>338.56494399999997</v>
      </c>
      <c r="Y14" s="265">
        <v>422.4808592</v>
      </c>
    </row>
    <row r="15" spans="2:25" ht="19.2">
      <c r="B15" s="266" t="s">
        <v>722</v>
      </c>
      <c r="C15" s="271" t="s">
        <v>723</v>
      </c>
      <c r="D15" s="267">
        <v>260.3</v>
      </c>
      <c r="E15" s="267">
        <v>658.1</v>
      </c>
      <c r="F15" s="267">
        <v>713.9</v>
      </c>
      <c r="G15" s="267">
        <v>733.2</v>
      </c>
      <c r="H15" s="267">
        <v>779.31399999999996</v>
      </c>
      <c r="I15" s="267">
        <v>832.4</v>
      </c>
      <c r="J15" s="267">
        <v>876.9</v>
      </c>
      <c r="K15" s="267">
        <v>908.9</v>
      </c>
      <c r="L15" s="267">
        <v>965.4</v>
      </c>
      <c r="M15" s="267">
        <v>1027</v>
      </c>
      <c r="N15" s="267">
        <v>1101.8</v>
      </c>
      <c r="O15" s="267">
        <v>1175.8</v>
      </c>
      <c r="P15" s="267">
        <v>1206</v>
      </c>
      <c r="Q15" s="267">
        <v>1248</v>
      </c>
      <c r="R15" s="267">
        <v>1300.2</v>
      </c>
      <c r="S15" s="267">
        <v>1361.5</v>
      </c>
      <c r="T15" s="267">
        <v>1165.1799999999998</v>
      </c>
      <c r="U15" s="267">
        <v>1296.7939999999999</v>
      </c>
      <c r="V15" s="267">
        <v>1311.8991999999998</v>
      </c>
      <c r="W15" s="267">
        <v>1286.4215600000002</v>
      </c>
      <c r="X15" s="267">
        <v>1208.2492079999997</v>
      </c>
      <c r="Y15" s="267">
        <v>1319.5077944</v>
      </c>
    </row>
    <row r="16" spans="2:25" ht="19.2">
      <c r="B16" s="264" t="s">
        <v>684</v>
      </c>
      <c r="C16" s="270" t="s">
        <v>719</v>
      </c>
      <c r="D16" s="273">
        <v>130.15</v>
      </c>
      <c r="E16" s="273">
        <v>329.05</v>
      </c>
      <c r="F16" s="273">
        <v>356.95</v>
      </c>
      <c r="G16" s="273">
        <v>366.6</v>
      </c>
      <c r="H16" s="265">
        <v>12.552</v>
      </c>
      <c r="I16" s="265">
        <v>14.1</v>
      </c>
      <c r="J16" s="265">
        <v>16.7</v>
      </c>
      <c r="K16" s="265">
        <v>17.8</v>
      </c>
      <c r="L16" s="265">
        <v>18.5</v>
      </c>
      <c r="M16" s="265">
        <v>21.9</v>
      </c>
      <c r="N16" s="265">
        <v>23.4</v>
      </c>
      <c r="O16" s="265">
        <v>24.3</v>
      </c>
      <c r="P16" s="265">
        <v>25.3</v>
      </c>
      <c r="Q16" s="265">
        <v>27.4</v>
      </c>
      <c r="R16" s="265">
        <v>32.200000000000003</v>
      </c>
      <c r="S16" s="265">
        <v>40.5</v>
      </c>
      <c r="T16" s="265">
        <v>22.080000000000002</v>
      </c>
      <c r="U16" s="265">
        <v>31.693999999999996</v>
      </c>
      <c r="V16" s="265">
        <v>34.609200000000001</v>
      </c>
      <c r="W16" s="265">
        <v>33.429559999999995</v>
      </c>
      <c r="X16" s="265">
        <v>24.908608000000001</v>
      </c>
      <c r="Y16" s="265">
        <v>34.390714399999993</v>
      </c>
    </row>
    <row r="17" spans="2:25" ht="19.2">
      <c r="B17" s="266" t="s">
        <v>724</v>
      </c>
      <c r="C17" s="271" t="s">
        <v>725</v>
      </c>
      <c r="D17" s="272">
        <v>65.075000000000003</v>
      </c>
      <c r="E17" s="272">
        <v>164.52500000000001</v>
      </c>
      <c r="F17" s="272">
        <v>178.47499999999999</v>
      </c>
      <c r="G17" s="272">
        <v>183.3</v>
      </c>
      <c r="H17" s="267">
        <v>41.601999999999997</v>
      </c>
      <c r="I17" s="267">
        <v>44.4</v>
      </c>
      <c r="J17" s="267">
        <v>48.1</v>
      </c>
      <c r="K17" s="267">
        <v>51.6</v>
      </c>
      <c r="L17" s="267">
        <v>59.6</v>
      </c>
      <c r="M17" s="267">
        <v>67</v>
      </c>
      <c r="N17" s="267">
        <v>71.5</v>
      </c>
      <c r="O17" s="267">
        <v>75.7</v>
      </c>
      <c r="P17" s="267">
        <v>77.2</v>
      </c>
      <c r="Q17" s="267">
        <v>81.5</v>
      </c>
      <c r="R17" s="267">
        <v>88.9</v>
      </c>
      <c r="S17" s="267">
        <v>92.6</v>
      </c>
      <c r="T17" s="267">
        <v>74.08</v>
      </c>
      <c r="U17" s="267">
        <v>87.053999999999988</v>
      </c>
      <c r="V17" s="267">
        <v>89.267200000000003</v>
      </c>
      <c r="W17" s="267">
        <v>85.303959999999989</v>
      </c>
      <c r="X17" s="267">
        <v>78.543527999999995</v>
      </c>
      <c r="Y17" s="267">
        <v>89.466370399999988</v>
      </c>
    </row>
    <row r="18" spans="2:25" ht="19.2">
      <c r="B18" s="264" t="s">
        <v>726</v>
      </c>
      <c r="C18" s="270" t="s">
        <v>725</v>
      </c>
      <c r="D18" s="273">
        <v>32.537500000000001</v>
      </c>
      <c r="E18" s="273">
        <v>82.262500000000003</v>
      </c>
      <c r="F18" s="273">
        <v>89.237499999999997</v>
      </c>
      <c r="G18" s="273">
        <v>91.65</v>
      </c>
      <c r="H18" s="265">
        <v>60.959000000000003</v>
      </c>
      <c r="I18" s="265">
        <v>66</v>
      </c>
      <c r="J18" s="265">
        <v>68.2</v>
      </c>
      <c r="K18" s="265">
        <v>75.2</v>
      </c>
      <c r="L18" s="265">
        <v>81.099999999999994</v>
      </c>
      <c r="M18" s="265">
        <v>87.7</v>
      </c>
      <c r="N18" s="265">
        <v>92.9</v>
      </c>
      <c r="O18" s="265">
        <v>99.9</v>
      </c>
      <c r="P18" s="265">
        <v>102.4</v>
      </c>
      <c r="Q18" s="265">
        <v>103.6</v>
      </c>
      <c r="R18" s="265">
        <v>108.9</v>
      </c>
      <c r="S18" s="265">
        <v>114.8</v>
      </c>
      <c r="T18" s="265">
        <v>98.66</v>
      </c>
      <c r="U18" s="265">
        <v>107.82800000000002</v>
      </c>
      <c r="V18" s="265">
        <v>110.45040000000002</v>
      </c>
      <c r="W18" s="265">
        <v>108.51671999999999</v>
      </c>
      <c r="X18" s="265">
        <v>101.53489599999999</v>
      </c>
      <c r="Y18" s="265">
        <v>110.20445280000003</v>
      </c>
    </row>
    <row r="19" spans="2:25" ht="19.2">
      <c r="B19" s="266" t="s">
        <v>727</v>
      </c>
      <c r="C19" s="271" t="s">
        <v>728</v>
      </c>
      <c r="D19" s="267">
        <v>7.1</v>
      </c>
      <c r="E19" s="267">
        <v>15.9</v>
      </c>
      <c r="F19" s="267">
        <v>17.2</v>
      </c>
      <c r="G19" s="267">
        <v>18.2</v>
      </c>
      <c r="H19" s="267">
        <v>19.882999999999999</v>
      </c>
      <c r="I19" s="267">
        <v>21.2</v>
      </c>
      <c r="J19" s="267">
        <v>23.6</v>
      </c>
      <c r="K19" s="267">
        <v>25.7</v>
      </c>
      <c r="L19" s="267">
        <v>26.4</v>
      </c>
      <c r="M19" s="267">
        <v>27.4</v>
      </c>
      <c r="N19" s="267">
        <v>29</v>
      </c>
      <c r="O19" s="267">
        <v>29.8</v>
      </c>
      <c r="P19" s="267">
        <v>29.9</v>
      </c>
      <c r="Q19" s="267">
        <v>31.8</v>
      </c>
      <c r="R19" s="267">
        <v>32.4</v>
      </c>
      <c r="S19" s="267">
        <v>30.6</v>
      </c>
      <c r="T19" s="267">
        <v>30.08</v>
      </c>
      <c r="U19" s="267">
        <v>32.264000000000003</v>
      </c>
      <c r="V19" s="267">
        <v>31.475199999999994</v>
      </c>
      <c r="W19" s="267">
        <v>30.38336</v>
      </c>
      <c r="X19" s="267">
        <v>31.032447999999999</v>
      </c>
      <c r="Y19" s="267">
        <v>32.006726400000005</v>
      </c>
    </row>
    <row r="20" spans="2:25" ht="19.2">
      <c r="B20" s="264" t="s">
        <v>729</v>
      </c>
      <c r="C20" s="270" t="s">
        <v>719</v>
      </c>
      <c r="D20" s="265">
        <v>5.6</v>
      </c>
      <c r="E20" s="265">
        <v>14</v>
      </c>
      <c r="F20" s="265">
        <v>15.4</v>
      </c>
      <c r="G20" s="265">
        <v>15.8</v>
      </c>
      <c r="H20" s="265">
        <v>19.28</v>
      </c>
      <c r="I20" s="265">
        <v>21.5</v>
      </c>
      <c r="J20" s="265">
        <v>25.1</v>
      </c>
      <c r="K20" s="265">
        <v>27</v>
      </c>
      <c r="L20" s="265">
        <v>27.1</v>
      </c>
      <c r="M20" s="265">
        <v>30.6</v>
      </c>
      <c r="N20" s="265">
        <v>32.700000000000003</v>
      </c>
      <c r="O20" s="265">
        <v>33</v>
      </c>
      <c r="P20" s="265">
        <v>33.6</v>
      </c>
      <c r="Q20" s="265">
        <v>35.799999999999997</v>
      </c>
      <c r="R20" s="265">
        <v>41.3</v>
      </c>
      <c r="S20" s="265">
        <v>49.5</v>
      </c>
      <c r="T20" s="265">
        <v>30.500000000000007</v>
      </c>
      <c r="U20" s="265">
        <v>40.429999999999993</v>
      </c>
      <c r="V20" s="265">
        <v>43.674000000000007</v>
      </c>
      <c r="W20" s="265">
        <v>42.158200000000001</v>
      </c>
      <c r="X20" s="265">
        <v>33.45776</v>
      </c>
      <c r="Y20" s="265">
        <v>43.294868000000001</v>
      </c>
    </row>
    <row r="21" spans="2:25" ht="19.2">
      <c r="B21" s="266" t="s">
        <v>730</v>
      </c>
      <c r="C21" s="271" t="s">
        <v>715</v>
      </c>
      <c r="D21" s="267">
        <v>6</v>
      </c>
      <c r="E21" s="267">
        <v>18</v>
      </c>
      <c r="F21" s="267">
        <v>19.600000000000001</v>
      </c>
      <c r="G21" s="267">
        <v>20.100000000000001</v>
      </c>
      <c r="H21" s="267">
        <v>22.108000000000001</v>
      </c>
      <c r="I21" s="267">
        <v>23.1</v>
      </c>
      <c r="J21" s="267">
        <v>25.2</v>
      </c>
      <c r="K21" s="267">
        <v>25.1</v>
      </c>
      <c r="L21" s="267">
        <v>26.6</v>
      </c>
      <c r="M21" s="267">
        <v>29.4</v>
      </c>
      <c r="N21" s="267">
        <v>29.5</v>
      </c>
      <c r="O21" s="267">
        <v>30.8</v>
      </c>
      <c r="P21" s="267">
        <v>29.6</v>
      </c>
      <c r="Q21" s="267">
        <v>29.8</v>
      </c>
      <c r="R21" s="267">
        <v>30.8</v>
      </c>
      <c r="S21" s="267">
        <v>32.9</v>
      </c>
      <c r="T21" s="267">
        <v>29.700000000000003</v>
      </c>
      <c r="U21" s="267">
        <v>30.53</v>
      </c>
      <c r="V21" s="267">
        <v>31.584</v>
      </c>
      <c r="W21" s="267">
        <v>31.646199999999997</v>
      </c>
      <c r="X21" s="267">
        <v>29.831160000000004</v>
      </c>
      <c r="Y21" s="267">
        <v>31.202988000000001</v>
      </c>
    </row>
    <row r="22" spans="2:25" ht="19.2">
      <c r="B22" s="264" t="s">
        <v>695</v>
      </c>
      <c r="C22" s="270" t="s">
        <v>717</v>
      </c>
      <c r="D22" s="265">
        <v>11.3</v>
      </c>
      <c r="E22" s="265">
        <v>35</v>
      </c>
      <c r="F22" s="265">
        <v>35.700000000000003</v>
      </c>
      <c r="G22" s="265">
        <v>35.1</v>
      </c>
      <c r="H22" s="265">
        <v>41.255000000000003</v>
      </c>
      <c r="I22" s="265">
        <v>47.1</v>
      </c>
      <c r="J22" s="265">
        <v>50.8</v>
      </c>
      <c r="K22" s="265">
        <v>56.5</v>
      </c>
      <c r="L22" s="265">
        <v>61.3</v>
      </c>
      <c r="M22" s="265">
        <v>66.8</v>
      </c>
      <c r="N22" s="265">
        <v>67.5</v>
      </c>
      <c r="O22" s="265">
        <v>70.3</v>
      </c>
      <c r="P22" s="265">
        <v>68.2</v>
      </c>
      <c r="Q22" s="265">
        <v>75.400000000000006</v>
      </c>
      <c r="R22" s="265">
        <v>83.1</v>
      </c>
      <c r="S22" s="265">
        <v>94.6</v>
      </c>
      <c r="T22" s="265">
        <v>65.62</v>
      </c>
      <c r="U22" s="265">
        <v>82.356000000000009</v>
      </c>
      <c r="V22" s="265">
        <v>86.100799999999992</v>
      </c>
      <c r="W22" s="265">
        <v>83.483440000000002</v>
      </c>
      <c r="X22" s="265">
        <v>70.789792000000006</v>
      </c>
      <c r="Y22" s="265">
        <v>86.279905600000006</v>
      </c>
    </row>
    <row r="23" spans="2:25" ht="19.2">
      <c r="B23" s="266" t="s">
        <v>688</v>
      </c>
      <c r="C23" s="271" t="s">
        <v>731</v>
      </c>
      <c r="D23" s="272">
        <v>5.65</v>
      </c>
      <c r="E23" s="272">
        <v>17.5</v>
      </c>
      <c r="F23" s="272">
        <v>17.850000000000001</v>
      </c>
      <c r="G23" s="272">
        <v>17.55</v>
      </c>
      <c r="H23" s="267">
        <v>12.809999999999999</v>
      </c>
      <c r="I23" s="267">
        <v>15</v>
      </c>
      <c r="J23" s="267">
        <v>15.8</v>
      </c>
      <c r="K23" s="267">
        <v>17.2</v>
      </c>
      <c r="L23" s="267">
        <v>20.8</v>
      </c>
      <c r="M23" s="267">
        <v>23.9</v>
      </c>
      <c r="N23" s="267">
        <v>26.2</v>
      </c>
      <c r="O23" s="267">
        <v>26.6</v>
      </c>
      <c r="P23" s="267">
        <v>30</v>
      </c>
      <c r="Q23" s="267">
        <v>35.5</v>
      </c>
      <c r="R23" s="267">
        <v>40.5</v>
      </c>
      <c r="S23" s="267">
        <v>46.3</v>
      </c>
      <c r="T23" s="267">
        <v>25.799999999999994</v>
      </c>
      <c r="U23" s="267">
        <v>40.520000000000003</v>
      </c>
      <c r="V23" s="267">
        <v>41.346000000000004</v>
      </c>
      <c r="W23" s="267">
        <v>38.512799999999999</v>
      </c>
      <c r="X23" s="267">
        <v>30.700039999999998</v>
      </c>
      <c r="Y23" s="267">
        <v>42.613672000000008</v>
      </c>
    </row>
    <row r="24" spans="2:25" ht="19.2">
      <c r="B24" s="264" t="s">
        <v>685</v>
      </c>
      <c r="C24" s="270" t="s">
        <v>723</v>
      </c>
      <c r="D24" s="273">
        <v>2.8250000000000002</v>
      </c>
      <c r="E24" s="265">
        <v>85.5</v>
      </c>
      <c r="F24" s="273">
        <v>8.9250000000000007</v>
      </c>
      <c r="G24" s="273">
        <v>8.7750000000000004</v>
      </c>
      <c r="H24" s="265">
        <v>108.639</v>
      </c>
      <c r="I24" s="265">
        <v>120.5</v>
      </c>
      <c r="J24" s="265">
        <v>126.4</v>
      </c>
      <c r="K24" s="265">
        <v>134.5</v>
      </c>
      <c r="L24" s="265">
        <v>144</v>
      </c>
      <c r="M24" s="265">
        <v>151.5</v>
      </c>
      <c r="N24" s="265">
        <v>160.5</v>
      </c>
      <c r="O24" s="265">
        <v>165.8</v>
      </c>
      <c r="P24" s="265">
        <v>172.9</v>
      </c>
      <c r="Q24" s="265">
        <v>186.4</v>
      </c>
      <c r="R24" s="265">
        <v>199.9</v>
      </c>
      <c r="S24" s="265">
        <v>217.499</v>
      </c>
      <c r="T24" s="265">
        <v>162.42019999999999</v>
      </c>
      <c r="U24" s="265">
        <v>199.70586</v>
      </c>
      <c r="V24" s="265">
        <v>203.23044800000002</v>
      </c>
      <c r="W24" s="265">
        <v>196.54187639999998</v>
      </c>
      <c r="X24" s="265">
        <v>174.59115352000001</v>
      </c>
      <c r="Y24" s="265">
        <v>205.82223813600001</v>
      </c>
    </row>
    <row r="25" spans="2:25" ht="19.2">
      <c r="B25" s="266" t="s">
        <v>698</v>
      </c>
      <c r="C25" s="271" t="s">
        <v>725</v>
      </c>
      <c r="D25" s="272">
        <v>1.4125000000000001</v>
      </c>
      <c r="E25" s="272">
        <v>42.75</v>
      </c>
      <c r="F25" s="272">
        <v>4.4625000000000004</v>
      </c>
      <c r="G25" s="272">
        <v>4.3875000000000002</v>
      </c>
      <c r="H25" s="267">
        <v>9.6370000000000005</v>
      </c>
      <c r="I25" s="267">
        <v>9.8000000000000007</v>
      </c>
      <c r="J25" s="267">
        <v>10.3</v>
      </c>
      <c r="K25" s="267">
        <v>10.9</v>
      </c>
      <c r="L25" s="267">
        <v>10.8</v>
      </c>
      <c r="M25" s="267">
        <v>10.9</v>
      </c>
      <c r="N25" s="267">
        <v>10.7</v>
      </c>
      <c r="O25" s="267">
        <v>11.5</v>
      </c>
      <c r="P25" s="267">
        <v>11.8</v>
      </c>
      <c r="Q25" s="267">
        <v>12.4</v>
      </c>
      <c r="R25" s="267">
        <v>12.3</v>
      </c>
      <c r="S25" s="267">
        <v>11.9</v>
      </c>
      <c r="T25" s="267">
        <v>11.72</v>
      </c>
      <c r="U25" s="267">
        <v>12.446</v>
      </c>
      <c r="V25" s="267">
        <v>12.052800000000001</v>
      </c>
      <c r="W25" s="267">
        <v>11.852040000000001</v>
      </c>
      <c r="X25" s="267">
        <v>12.017272</v>
      </c>
      <c r="Y25" s="267">
        <v>12.315069600000001</v>
      </c>
    </row>
    <row r="26" spans="2:25" ht="19.2">
      <c r="B26" s="264" t="s">
        <v>683</v>
      </c>
      <c r="C26" s="270" t="s">
        <v>725</v>
      </c>
      <c r="D26" s="265">
        <v>25.5</v>
      </c>
      <c r="E26" s="265">
        <v>80.400000000000006</v>
      </c>
      <c r="F26" s="265">
        <v>88.2</v>
      </c>
      <c r="G26" s="265">
        <v>95.1</v>
      </c>
      <c r="H26" s="265">
        <v>103.64400000000001</v>
      </c>
      <c r="I26" s="265">
        <v>111.5</v>
      </c>
      <c r="J26" s="265">
        <v>117.6</v>
      </c>
      <c r="K26" s="265">
        <v>128.6</v>
      </c>
      <c r="L26" s="265">
        <v>142.6</v>
      </c>
      <c r="M26" s="265">
        <v>157.1</v>
      </c>
      <c r="N26" s="265">
        <v>167.2</v>
      </c>
      <c r="O26" s="265">
        <v>178.7</v>
      </c>
      <c r="P26" s="265">
        <v>182.6</v>
      </c>
      <c r="Q26" s="265">
        <v>187.8</v>
      </c>
      <c r="R26" s="265">
        <v>200.5</v>
      </c>
      <c r="S26" s="265">
        <v>210.2</v>
      </c>
      <c r="T26" s="265">
        <v>175.78</v>
      </c>
      <c r="U26" s="265">
        <v>197.524</v>
      </c>
      <c r="V26" s="265">
        <v>202.50319999999999</v>
      </c>
      <c r="W26" s="265">
        <v>196.70376000000002</v>
      </c>
      <c r="X26" s="265">
        <v>182.96516799999998</v>
      </c>
      <c r="Y26" s="265">
        <v>202.34542239999999</v>
      </c>
    </row>
    <row r="27" spans="2:25" ht="19.2">
      <c r="B27" s="266" t="s">
        <v>687</v>
      </c>
      <c r="C27" s="271" t="s">
        <v>728</v>
      </c>
      <c r="D27" s="267">
        <v>4.4000000000000004</v>
      </c>
      <c r="E27" s="267">
        <v>10.8</v>
      </c>
      <c r="F27" s="267">
        <v>12.3</v>
      </c>
      <c r="G27" s="267">
        <v>13.7</v>
      </c>
      <c r="H27" s="267">
        <v>15.384</v>
      </c>
      <c r="I27" s="267">
        <v>16.399999999999999</v>
      </c>
      <c r="J27" s="267">
        <v>17.8</v>
      </c>
      <c r="K27" s="267">
        <v>19.3</v>
      </c>
      <c r="L27" s="267">
        <v>21.5</v>
      </c>
      <c r="M27" s="267">
        <v>23.9</v>
      </c>
      <c r="N27" s="267">
        <v>26.4</v>
      </c>
      <c r="O27" s="267">
        <v>28.4</v>
      </c>
      <c r="P27" s="267">
        <v>30.5</v>
      </c>
      <c r="Q27" s="267">
        <v>33.200000000000003</v>
      </c>
      <c r="R27" s="267">
        <v>35.4</v>
      </c>
      <c r="S27" s="267">
        <v>38.200000000000003</v>
      </c>
      <c r="T27" s="267">
        <v>28.24</v>
      </c>
      <c r="U27" s="267">
        <v>35.572000000000003</v>
      </c>
      <c r="V27" s="267">
        <v>35.76959999999999</v>
      </c>
      <c r="W27" s="267">
        <v>34.439280000000004</v>
      </c>
      <c r="X27" s="267">
        <v>30.685903999999994</v>
      </c>
      <c r="Y27" s="267">
        <v>36.5149872</v>
      </c>
    </row>
    <row r="28" spans="2:25" ht="19.2">
      <c r="B28" s="264" t="s">
        <v>693</v>
      </c>
      <c r="C28" s="270" t="s">
        <v>719</v>
      </c>
      <c r="D28" s="265">
        <v>10.4</v>
      </c>
      <c r="E28" s="265">
        <v>26.3</v>
      </c>
      <c r="F28" s="265">
        <v>27.5</v>
      </c>
      <c r="G28" s="265">
        <v>27.1</v>
      </c>
      <c r="H28" s="265">
        <v>31.295999999999999</v>
      </c>
      <c r="I28" s="265">
        <v>35.6</v>
      </c>
      <c r="J28" s="265">
        <v>38.299999999999997</v>
      </c>
      <c r="K28" s="265">
        <v>43</v>
      </c>
      <c r="L28" s="265">
        <v>44.5</v>
      </c>
      <c r="M28" s="265">
        <v>47.6</v>
      </c>
      <c r="N28" s="265">
        <v>51.2</v>
      </c>
      <c r="O28" s="265">
        <v>50.5</v>
      </c>
      <c r="P28" s="265">
        <v>49.5</v>
      </c>
      <c r="Q28" s="265">
        <v>52.3</v>
      </c>
      <c r="R28" s="265">
        <v>54.8</v>
      </c>
      <c r="S28" s="265">
        <v>59.2</v>
      </c>
      <c r="T28" s="265">
        <v>48.72</v>
      </c>
      <c r="U28" s="265">
        <v>54.706000000000003</v>
      </c>
      <c r="V28" s="265">
        <v>55.970799999999997</v>
      </c>
      <c r="W28" s="265">
        <v>55.204440000000005</v>
      </c>
      <c r="X28" s="265">
        <v>50.542591999999999</v>
      </c>
      <c r="Y28" s="265">
        <v>56.0944456</v>
      </c>
    </row>
    <row r="29" spans="2:25" ht="19.2">
      <c r="B29" s="266" t="s">
        <v>732</v>
      </c>
      <c r="C29" s="271" t="s">
        <v>733</v>
      </c>
      <c r="D29" s="267">
        <v>82.6</v>
      </c>
      <c r="E29" s="267">
        <v>205.6</v>
      </c>
      <c r="F29" s="267">
        <v>220.6</v>
      </c>
      <c r="G29" s="267">
        <v>230.7</v>
      </c>
      <c r="H29" s="267">
        <v>240.40199999999999</v>
      </c>
      <c r="I29" s="267">
        <v>256.5</v>
      </c>
      <c r="J29" s="267">
        <v>269.5</v>
      </c>
      <c r="K29" s="267">
        <v>280.8</v>
      </c>
      <c r="L29" s="267">
        <v>291</v>
      </c>
      <c r="M29" s="267">
        <v>307.2</v>
      </c>
      <c r="N29" s="267">
        <v>328.1</v>
      </c>
      <c r="O29" s="267">
        <v>348.2</v>
      </c>
      <c r="P29" s="267">
        <v>354.3</v>
      </c>
      <c r="Q29" s="267">
        <v>358.1</v>
      </c>
      <c r="R29" s="267">
        <v>363.625</v>
      </c>
      <c r="S29" s="267">
        <v>374.6</v>
      </c>
      <c r="T29" s="267">
        <v>347.34</v>
      </c>
      <c r="U29" s="267">
        <v>364.11199999999997</v>
      </c>
      <c r="V29" s="267">
        <v>366.28910000000008</v>
      </c>
      <c r="W29" s="267">
        <v>364.30938000000003</v>
      </c>
      <c r="X29" s="267">
        <v>352.54983400000003</v>
      </c>
      <c r="Y29" s="267">
        <v>367.31501120000001</v>
      </c>
    </row>
    <row r="30" spans="2:25" ht="19.2">
      <c r="B30" s="264" t="s">
        <v>692</v>
      </c>
      <c r="C30" s="270" t="s">
        <v>717</v>
      </c>
      <c r="D30" s="265">
        <v>3</v>
      </c>
      <c r="E30" s="265">
        <v>8.3000000000000007</v>
      </c>
      <c r="F30" s="265">
        <v>8.5</v>
      </c>
      <c r="G30" s="265">
        <v>8.6999999999999993</v>
      </c>
      <c r="H30" s="265">
        <v>9.14</v>
      </c>
      <c r="I30" s="265">
        <v>10.4</v>
      </c>
      <c r="J30" s="265">
        <v>10.5</v>
      </c>
      <c r="K30" s="265">
        <v>10.7</v>
      </c>
      <c r="L30" s="265">
        <v>11</v>
      </c>
      <c r="M30" s="265">
        <v>11.9</v>
      </c>
      <c r="N30" s="265">
        <v>12.6</v>
      </c>
      <c r="O30" s="265">
        <v>12.5</v>
      </c>
      <c r="P30" s="265">
        <v>12.1</v>
      </c>
      <c r="Q30" s="265">
        <v>12.7</v>
      </c>
      <c r="R30" s="265">
        <v>13.066000000000001</v>
      </c>
      <c r="S30" s="265">
        <v>13.8</v>
      </c>
      <c r="T30" s="265">
        <v>12.12</v>
      </c>
      <c r="U30" s="265">
        <v>13.0724</v>
      </c>
      <c r="V30" s="265">
        <v>13.263719999999999</v>
      </c>
      <c r="W30" s="265">
        <v>13.162496000000001</v>
      </c>
      <c r="X30" s="265">
        <v>12.4068328</v>
      </c>
      <c r="Y30" s="265">
        <v>13.291051039999999</v>
      </c>
    </row>
    <row r="31" spans="2:25" ht="19.2">
      <c r="B31" s="266" t="s">
        <v>734</v>
      </c>
      <c r="C31" s="271" t="s">
        <v>728</v>
      </c>
      <c r="D31" s="267">
        <v>4.5</v>
      </c>
      <c r="E31" s="267">
        <v>7.7</v>
      </c>
      <c r="F31" s="267">
        <v>7.9</v>
      </c>
      <c r="G31" s="267">
        <v>7.8</v>
      </c>
      <c r="H31" s="267">
        <v>7.9580000000000002</v>
      </c>
      <c r="I31" s="267">
        <v>8.1999999999999993</v>
      </c>
      <c r="J31" s="267">
        <v>8.5</v>
      </c>
      <c r="K31" s="267">
        <v>8.6</v>
      </c>
      <c r="L31" s="267">
        <v>9</v>
      </c>
      <c r="M31" s="267">
        <v>9.8000000000000007</v>
      </c>
      <c r="N31" s="267">
        <v>10.5</v>
      </c>
      <c r="O31" s="267">
        <v>10.5</v>
      </c>
      <c r="P31" s="267">
        <v>10.4</v>
      </c>
      <c r="Q31" s="267">
        <v>10.199999999999999</v>
      </c>
      <c r="R31" s="267">
        <v>9.9860000000000007</v>
      </c>
      <c r="S31" s="267">
        <v>10.1</v>
      </c>
      <c r="T31" s="267">
        <v>10.48</v>
      </c>
      <c r="U31" s="267">
        <v>10.048400000000001</v>
      </c>
      <c r="V31" s="267">
        <v>10.068520000000001</v>
      </c>
      <c r="W31" s="267">
        <v>10.253136</v>
      </c>
      <c r="X31" s="267">
        <v>10.3115848</v>
      </c>
      <c r="Y31" s="267">
        <v>10.024284639999999</v>
      </c>
    </row>
    <row r="32" spans="2:25" ht="19.2">
      <c r="B32" s="264" t="s">
        <v>735</v>
      </c>
      <c r="C32" s="270" t="s">
        <v>723</v>
      </c>
      <c r="D32" s="273">
        <v>2.25</v>
      </c>
      <c r="E32" s="265">
        <v>15.7</v>
      </c>
      <c r="F32" s="273">
        <v>3.95</v>
      </c>
      <c r="G32" s="273">
        <v>3.9</v>
      </c>
      <c r="H32" s="265">
        <v>18.952999999999999</v>
      </c>
      <c r="I32" s="265">
        <v>21.1</v>
      </c>
      <c r="J32" s="265">
        <v>23.8</v>
      </c>
      <c r="K32" s="265">
        <v>27.5</v>
      </c>
      <c r="L32" s="265">
        <v>30.8</v>
      </c>
      <c r="M32" s="265">
        <v>33.5</v>
      </c>
      <c r="N32" s="265">
        <v>37.799999999999997</v>
      </c>
      <c r="O32" s="265">
        <v>41.4</v>
      </c>
      <c r="P32" s="265">
        <v>45.5</v>
      </c>
      <c r="Q32" s="265">
        <v>50.5</v>
      </c>
      <c r="R32" s="265">
        <v>54.4</v>
      </c>
      <c r="S32" s="265">
        <v>55.1</v>
      </c>
      <c r="T32" s="265">
        <v>42.120000000000005</v>
      </c>
      <c r="U32" s="265">
        <v>54.195999999999998</v>
      </c>
      <c r="V32" s="265">
        <v>53.492800000000003</v>
      </c>
      <c r="W32" s="265">
        <v>50.139039999999994</v>
      </c>
      <c r="X32" s="265">
        <v>46.483872000000012</v>
      </c>
      <c r="Y32" s="265">
        <v>55.051449599999991</v>
      </c>
    </row>
    <row r="33" spans="2:25" ht="19.2">
      <c r="B33" s="266" t="s">
        <v>736</v>
      </c>
      <c r="C33" s="271" t="s">
        <v>715</v>
      </c>
      <c r="D33" s="267">
        <v>59.2</v>
      </c>
      <c r="E33" s="267">
        <v>146.19999999999999</v>
      </c>
      <c r="F33" s="267">
        <v>162.30000000000001</v>
      </c>
      <c r="G33" s="267">
        <v>172.4</v>
      </c>
      <c r="H33" s="267">
        <v>207.87100000000001</v>
      </c>
      <c r="I33" s="267">
        <v>250.2</v>
      </c>
      <c r="J33" s="267">
        <v>278</v>
      </c>
      <c r="K33" s="267">
        <v>301.10000000000002</v>
      </c>
      <c r="L33" s="267">
        <v>316.3</v>
      </c>
      <c r="M33" s="267">
        <v>343.2</v>
      </c>
      <c r="N33" s="267">
        <v>356.5</v>
      </c>
      <c r="O33" s="267">
        <v>356.8</v>
      </c>
      <c r="P33" s="267">
        <v>343</v>
      </c>
      <c r="Q33" s="267">
        <v>377.1</v>
      </c>
      <c r="R33" s="267">
        <v>428.5</v>
      </c>
      <c r="S33" s="267">
        <v>492.4</v>
      </c>
      <c r="T33" s="267">
        <v>328.22</v>
      </c>
      <c r="U33" s="267">
        <v>418.96600000000001</v>
      </c>
      <c r="V33" s="267">
        <v>445.9387999999999</v>
      </c>
      <c r="W33" s="267">
        <v>428.67683999999997</v>
      </c>
      <c r="X33" s="267">
        <v>356.19891200000006</v>
      </c>
      <c r="Y33" s="267">
        <v>443.27962159999993</v>
      </c>
    </row>
    <row r="34" spans="2:25" ht="19.2">
      <c r="B34" s="264" t="s">
        <v>699</v>
      </c>
      <c r="C34" s="270" t="s">
        <v>728</v>
      </c>
      <c r="D34" s="265">
        <v>4.5</v>
      </c>
      <c r="E34" s="265">
        <v>10.5</v>
      </c>
      <c r="F34" s="265">
        <v>11.8</v>
      </c>
      <c r="G34" s="265">
        <v>11.4</v>
      </c>
      <c r="H34" s="265">
        <v>11.949</v>
      </c>
      <c r="I34" s="265">
        <v>12.3</v>
      </c>
      <c r="J34" s="265">
        <v>13.1</v>
      </c>
      <c r="K34" s="265">
        <v>13.9</v>
      </c>
      <c r="L34" s="265">
        <v>14.6</v>
      </c>
      <c r="M34" s="265">
        <v>15.4</v>
      </c>
      <c r="N34" s="265">
        <v>17.3</v>
      </c>
      <c r="O34" s="265">
        <v>18</v>
      </c>
      <c r="P34" s="265">
        <v>17.5</v>
      </c>
      <c r="Q34" s="265">
        <v>18.100000000000001</v>
      </c>
      <c r="R34" s="265">
        <v>18.509</v>
      </c>
      <c r="S34" s="265">
        <v>19.349</v>
      </c>
      <c r="T34" s="265">
        <v>17.5502</v>
      </c>
      <c r="U34" s="265">
        <v>18.498459999999998</v>
      </c>
      <c r="V34" s="265">
        <v>18.751228000000001</v>
      </c>
      <c r="W34" s="265">
        <v>18.6639804</v>
      </c>
      <c r="X34" s="265">
        <v>17.826850719999999</v>
      </c>
      <c r="Y34" s="265">
        <v>18.750441095999999</v>
      </c>
    </row>
    <row r="35" spans="2:25" ht="19.2">
      <c r="B35" s="266" t="s">
        <v>700</v>
      </c>
      <c r="C35" s="271" t="s">
        <v>723</v>
      </c>
      <c r="D35" s="267">
        <v>6.1</v>
      </c>
      <c r="E35" s="267">
        <v>7.8</v>
      </c>
      <c r="F35" s="267">
        <v>8.1999999999999993</v>
      </c>
      <c r="G35" s="267">
        <v>8.1999999999999993</v>
      </c>
      <c r="H35" s="267">
        <v>8.3670000000000009</v>
      </c>
      <c r="I35" s="267">
        <v>8.6999999999999993</v>
      </c>
      <c r="J35" s="267">
        <v>8.5</v>
      </c>
      <c r="K35" s="267">
        <v>7.4</v>
      </c>
      <c r="L35" s="267">
        <v>7.1</v>
      </c>
      <c r="M35" s="267">
        <v>7.5</v>
      </c>
      <c r="N35" s="267">
        <v>7.9</v>
      </c>
      <c r="O35" s="267">
        <v>8.3000000000000007</v>
      </c>
      <c r="P35" s="267">
        <v>8.3000000000000007</v>
      </c>
      <c r="Q35" s="267">
        <v>9.5</v>
      </c>
      <c r="R35" s="267">
        <v>9.7289999999999992</v>
      </c>
      <c r="S35" s="267">
        <v>9.4640000000000004</v>
      </c>
      <c r="T35" s="267">
        <v>8.3071999999999999</v>
      </c>
      <c r="U35" s="267">
        <v>9.8265600000000006</v>
      </c>
      <c r="V35" s="267">
        <v>9.4613080000000007</v>
      </c>
      <c r="W35" s="267">
        <v>9.0380744000000011</v>
      </c>
      <c r="X35" s="267">
        <v>8.8841799200000011</v>
      </c>
      <c r="Y35" s="267">
        <v>9.7900866560000015</v>
      </c>
    </row>
    <row r="36" spans="2:25" ht="19.2">
      <c r="B36" s="264" t="s">
        <v>691</v>
      </c>
      <c r="C36" s="270" t="s">
        <v>728</v>
      </c>
      <c r="D36" s="265">
        <v>8.1999999999999993</v>
      </c>
      <c r="E36" s="265">
        <v>17.600000000000001</v>
      </c>
      <c r="F36" s="265">
        <v>19.100000000000001</v>
      </c>
      <c r="G36" s="265">
        <v>20</v>
      </c>
      <c r="H36" s="265">
        <v>21.847000000000001</v>
      </c>
      <c r="I36" s="265">
        <v>23.8</v>
      </c>
      <c r="J36" s="265">
        <v>26.1</v>
      </c>
      <c r="K36" s="265">
        <v>28.6</v>
      </c>
      <c r="L36" s="265">
        <v>29.2</v>
      </c>
      <c r="M36" s="265">
        <v>30.6</v>
      </c>
      <c r="N36" s="265">
        <v>32.200000000000003</v>
      </c>
      <c r="O36" s="265">
        <v>32.799999999999997</v>
      </c>
      <c r="P36" s="265">
        <v>32.9</v>
      </c>
      <c r="Q36" s="265">
        <v>35.799999999999997</v>
      </c>
      <c r="R36" s="265">
        <v>36.299999999999997</v>
      </c>
      <c r="S36" s="265">
        <v>34.799999999999997</v>
      </c>
      <c r="T36" s="265">
        <v>33.04</v>
      </c>
      <c r="U36" s="265">
        <v>36.451999999999998</v>
      </c>
      <c r="V36" s="265">
        <v>35.343599999999995</v>
      </c>
      <c r="W36" s="265">
        <v>34.152480000000004</v>
      </c>
      <c r="X36" s="265">
        <v>34.412663999999999</v>
      </c>
      <c r="Y36" s="265">
        <v>36.186555200000001</v>
      </c>
    </row>
    <row r="37" spans="2:25" ht="19.2">
      <c r="B37" s="266" t="s">
        <v>737</v>
      </c>
      <c r="C37" s="271" t="s">
        <v>728</v>
      </c>
      <c r="D37" s="267">
        <v>22.1</v>
      </c>
      <c r="E37" s="267">
        <v>49.3</v>
      </c>
      <c r="F37" s="267">
        <v>54</v>
      </c>
      <c r="G37" s="267">
        <v>55.6</v>
      </c>
      <c r="H37" s="267">
        <v>60.192</v>
      </c>
      <c r="I37" s="267">
        <v>64.3</v>
      </c>
      <c r="J37" s="267">
        <v>70.2</v>
      </c>
      <c r="K37" s="267">
        <v>75.599999999999994</v>
      </c>
      <c r="L37" s="267">
        <v>79.3</v>
      </c>
      <c r="M37" s="267">
        <v>85.3</v>
      </c>
      <c r="N37" s="267">
        <v>92.3</v>
      </c>
      <c r="O37" s="267">
        <v>95.8</v>
      </c>
      <c r="P37" s="267">
        <v>97.4</v>
      </c>
      <c r="Q37" s="267">
        <v>104.2</v>
      </c>
      <c r="R37" s="267">
        <v>107.4</v>
      </c>
      <c r="S37" s="267">
        <v>110.4</v>
      </c>
      <c r="T37" s="267">
        <v>95.199999999999989</v>
      </c>
      <c r="U37" s="267">
        <v>107.9</v>
      </c>
      <c r="V37" s="267">
        <v>107.27999999999999</v>
      </c>
      <c r="W37" s="267">
        <v>104.694</v>
      </c>
      <c r="X37" s="267">
        <v>99.589200000000005</v>
      </c>
      <c r="Y37" s="267">
        <v>108.99356</v>
      </c>
    </row>
    <row r="38" spans="2:25" ht="19.2">
      <c r="B38" s="264" t="s">
        <v>689</v>
      </c>
      <c r="C38" s="270" t="s">
        <v>715</v>
      </c>
      <c r="D38" s="265">
        <v>65.2</v>
      </c>
      <c r="E38" s="265">
        <v>164.1</v>
      </c>
      <c r="F38" s="265">
        <v>181.9</v>
      </c>
      <c r="G38" s="265">
        <v>192.4</v>
      </c>
      <c r="H38" s="265">
        <v>229.97900000000001</v>
      </c>
      <c r="I38" s="265">
        <v>273.3</v>
      </c>
      <c r="J38" s="265">
        <v>303.2</v>
      </c>
      <c r="K38" s="265">
        <v>326.10000000000002</v>
      </c>
      <c r="L38" s="265">
        <v>342.9</v>
      </c>
      <c r="M38" s="265">
        <v>372.6</v>
      </c>
      <c r="N38" s="265">
        <v>386</v>
      </c>
      <c r="O38" s="265">
        <v>387.6</v>
      </c>
      <c r="P38" s="265">
        <v>372.6</v>
      </c>
      <c r="Q38" s="265">
        <v>406.9</v>
      </c>
      <c r="R38" s="265">
        <v>459.31700000000001</v>
      </c>
      <c r="S38" s="265">
        <v>525.29999999999995</v>
      </c>
      <c r="T38" s="265">
        <v>357.91999999999996</v>
      </c>
      <c r="U38" s="265">
        <v>449.50279999999998</v>
      </c>
      <c r="V38" s="265">
        <v>477.53334000000001</v>
      </c>
      <c r="W38" s="265">
        <v>460.3216119999999</v>
      </c>
      <c r="X38" s="265">
        <v>386.03413160000002</v>
      </c>
      <c r="Y38" s="265">
        <v>474.49063087999997</v>
      </c>
    </row>
    <row r="39" spans="2:25" ht="19.2">
      <c r="B39" s="266" t="s">
        <v>738</v>
      </c>
      <c r="C39" s="271" t="s">
        <v>739</v>
      </c>
      <c r="D39" s="272">
        <v>32.6</v>
      </c>
      <c r="E39" s="272">
        <v>82.05</v>
      </c>
      <c r="F39" s="272">
        <v>90.95</v>
      </c>
      <c r="G39" s="272">
        <v>96.2</v>
      </c>
      <c r="H39" s="272">
        <v>114.98950000000001</v>
      </c>
      <c r="I39" s="267">
        <v>4.0999999999999996</v>
      </c>
      <c r="J39" s="267">
        <v>4.5</v>
      </c>
      <c r="K39" s="267">
        <v>4.8</v>
      </c>
      <c r="L39" s="267">
        <v>5.3</v>
      </c>
      <c r="M39" s="267">
        <v>6</v>
      </c>
      <c r="N39" s="267">
        <v>6.5</v>
      </c>
      <c r="O39" s="267">
        <v>7.4</v>
      </c>
      <c r="P39" s="267">
        <v>7.7</v>
      </c>
      <c r="Q39" s="267">
        <v>8.3000000000000007</v>
      </c>
      <c r="R39" s="267">
        <v>9.1</v>
      </c>
      <c r="S39" s="267">
        <v>10.1</v>
      </c>
      <c r="T39" s="267">
        <v>7.16</v>
      </c>
      <c r="U39" s="267">
        <v>9.0279999999999987</v>
      </c>
      <c r="V39" s="267">
        <v>9.3204000000000011</v>
      </c>
      <c r="W39" s="267">
        <v>8.9727199999999989</v>
      </c>
      <c r="X39" s="267">
        <v>7.7606960000000011</v>
      </c>
      <c r="Y39" s="267">
        <v>9.3928927999999967</v>
      </c>
    </row>
    <row r="40" spans="2:25" ht="19.2">
      <c r="B40" s="264" t="s">
        <v>740</v>
      </c>
      <c r="C40" s="270" t="s">
        <v>717</v>
      </c>
      <c r="D40" s="265">
        <v>18.100000000000001</v>
      </c>
      <c r="E40" s="265">
        <v>50.8</v>
      </c>
      <c r="F40" s="265">
        <v>52.2</v>
      </c>
      <c r="G40" s="265">
        <v>51</v>
      </c>
      <c r="H40" s="265">
        <v>58.738999999999997</v>
      </c>
      <c r="I40" s="265">
        <v>67.099999999999994</v>
      </c>
      <c r="J40" s="265">
        <v>71.2</v>
      </c>
      <c r="K40" s="265">
        <v>77.099999999999994</v>
      </c>
      <c r="L40" s="265">
        <v>83.5</v>
      </c>
      <c r="M40" s="265">
        <v>91.1</v>
      </c>
      <c r="N40" s="265">
        <v>92.4</v>
      </c>
      <c r="O40" s="265">
        <v>94.6</v>
      </c>
      <c r="P40" s="265">
        <v>91.5</v>
      </c>
      <c r="Q40" s="265">
        <v>100.8</v>
      </c>
      <c r="R40" s="265">
        <v>110.7</v>
      </c>
      <c r="S40" s="265">
        <v>125.2</v>
      </c>
      <c r="T40" s="265">
        <v>88.47999999999999</v>
      </c>
      <c r="U40" s="265">
        <v>109.66399999999999</v>
      </c>
      <c r="V40" s="265">
        <v>114.48520000000001</v>
      </c>
      <c r="W40" s="265">
        <v>111.10136</v>
      </c>
      <c r="X40" s="265">
        <v>95.029847999999987</v>
      </c>
      <c r="Y40" s="265">
        <v>114.66304639999998</v>
      </c>
    </row>
    <row r="41" spans="2:25" ht="19.2">
      <c r="B41" s="266" t="s">
        <v>741</v>
      </c>
      <c r="C41" s="271" t="s">
        <v>731</v>
      </c>
      <c r="D41" s="267">
        <v>14.6</v>
      </c>
      <c r="E41" s="267">
        <v>31</v>
      </c>
      <c r="F41" s="267">
        <v>34</v>
      </c>
      <c r="G41" s="267">
        <v>36.4</v>
      </c>
      <c r="H41" s="267">
        <v>40.591000000000001</v>
      </c>
      <c r="I41" s="267">
        <v>44</v>
      </c>
      <c r="J41" s="267">
        <v>47</v>
      </c>
      <c r="K41" s="267">
        <v>50.5</v>
      </c>
      <c r="L41" s="267">
        <v>54.1</v>
      </c>
      <c r="M41" s="267">
        <v>57.8</v>
      </c>
      <c r="N41" s="267">
        <v>63.3</v>
      </c>
      <c r="O41" s="267">
        <v>70.599999999999994</v>
      </c>
      <c r="P41" s="267">
        <v>75.5</v>
      </c>
      <c r="Q41" s="267">
        <v>77.8</v>
      </c>
      <c r="R41" s="267">
        <v>79.7</v>
      </c>
      <c r="S41" s="267">
        <v>82</v>
      </c>
      <c r="T41" s="267">
        <v>71.719999999999985</v>
      </c>
      <c r="U41" s="267">
        <v>80.195999999999998</v>
      </c>
      <c r="V41" s="267">
        <v>79.722800000000007</v>
      </c>
      <c r="W41" s="267">
        <v>78.163039999999981</v>
      </c>
      <c r="X41" s="267">
        <v>74.622072000000003</v>
      </c>
      <c r="Y41" s="267">
        <v>80.918209599999997</v>
      </c>
    </row>
    <row r="42" spans="2:25" ht="19.2">
      <c r="B42" s="264" t="s">
        <v>690</v>
      </c>
      <c r="C42" s="270" t="s">
        <v>725</v>
      </c>
      <c r="D42" s="265">
        <v>30.5</v>
      </c>
      <c r="E42" s="265">
        <v>90.1</v>
      </c>
      <c r="F42" s="265">
        <v>98.1</v>
      </c>
      <c r="G42" s="265">
        <v>104.6</v>
      </c>
      <c r="H42" s="265">
        <v>113.28100000000001</v>
      </c>
      <c r="I42" s="265">
        <v>121.3</v>
      </c>
      <c r="J42" s="265">
        <v>127.9</v>
      </c>
      <c r="K42" s="265">
        <v>139.4</v>
      </c>
      <c r="L42" s="265">
        <v>153.5</v>
      </c>
      <c r="M42" s="265">
        <v>168</v>
      </c>
      <c r="N42" s="265">
        <v>177.8</v>
      </c>
      <c r="O42" s="265">
        <v>190.1</v>
      </c>
      <c r="P42" s="265">
        <v>194.4</v>
      </c>
      <c r="Q42" s="265">
        <v>200.2</v>
      </c>
      <c r="R42" s="265">
        <v>212.8</v>
      </c>
      <c r="S42" s="265">
        <v>222.1</v>
      </c>
      <c r="T42" s="265">
        <v>187.44000000000003</v>
      </c>
      <c r="U42" s="265">
        <v>209.982</v>
      </c>
      <c r="V42" s="265">
        <v>214.54760000000002</v>
      </c>
      <c r="W42" s="265">
        <v>208.53468000000001</v>
      </c>
      <c r="X42" s="265">
        <v>194.948624</v>
      </c>
      <c r="Y42" s="265">
        <v>214.67018320000003</v>
      </c>
    </row>
    <row r="43" spans="2:25" ht="19.2">
      <c r="B43" s="266" t="s">
        <v>742</v>
      </c>
      <c r="C43" s="271" t="s">
        <v>733</v>
      </c>
      <c r="D43" s="267">
        <v>90</v>
      </c>
      <c r="E43" s="267">
        <v>220.2</v>
      </c>
      <c r="F43" s="267">
        <v>236.2</v>
      </c>
      <c r="G43" s="267">
        <v>246.1</v>
      </c>
      <c r="H43" s="267">
        <v>256.01799999999997</v>
      </c>
      <c r="I43" s="267">
        <v>271.89999999999998</v>
      </c>
      <c r="J43" s="267">
        <v>285.10000000000002</v>
      </c>
      <c r="K43" s="267">
        <v>297</v>
      </c>
      <c r="L43" s="267">
        <v>309.5</v>
      </c>
      <c r="M43" s="267">
        <v>325.5</v>
      </c>
      <c r="N43" s="267">
        <v>347</v>
      </c>
      <c r="O43" s="267">
        <v>368.3</v>
      </c>
      <c r="P43" s="267">
        <v>374.5</v>
      </c>
      <c r="Q43" s="267">
        <v>377.1</v>
      </c>
      <c r="R43" s="267">
        <v>382.7</v>
      </c>
      <c r="S43" s="267">
        <v>394.2</v>
      </c>
      <c r="T43" s="267">
        <v>367.36</v>
      </c>
      <c r="U43" s="267">
        <v>382.99800000000005</v>
      </c>
      <c r="V43" s="267">
        <v>385.70640000000003</v>
      </c>
      <c r="W43" s="267">
        <v>384.04252000000002</v>
      </c>
      <c r="X43" s="267">
        <v>372.11333600000006</v>
      </c>
      <c r="Y43" s="267">
        <v>386.36274480000003</v>
      </c>
    </row>
    <row r="44" spans="2:25" ht="19.2">
      <c r="B44" s="264" t="s">
        <v>743</v>
      </c>
      <c r="C44" s="270" t="s">
        <v>731</v>
      </c>
      <c r="D44" s="273">
        <v>45</v>
      </c>
      <c r="E44" s="273">
        <v>110.1</v>
      </c>
      <c r="F44" s="273">
        <v>118.1</v>
      </c>
      <c r="G44" s="273">
        <v>123.05</v>
      </c>
      <c r="H44" s="273">
        <v>128.00899999999999</v>
      </c>
      <c r="I44" s="265">
        <v>16.8</v>
      </c>
      <c r="J44" s="265">
        <v>16.8</v>
      </c>
      <c r="K44" s="265">
        <v>14.1</v>
      </c>
      <c r="L44" s="265">
        <v>14.5</v>
      </c>
      <c r="M44" s="265">
        <v>14.8</v>
      </c>
      <c r="N44" s="265">
        <v>14.7</v>
      </c>
      <c r="O44" s="265">
        <v>15.6</v>
      </c>
      <c r="P44" s="265">
        <v>14.6</v>
      </c>
      <c r="Q44" s="265">
        <v>14.2</v>
      </c>
      <c r="R44" s="265">
        <v>15</v>
      </c>
      <c r="S44" s="265">
        <v>15.9</v>
      </c>
      <c r="T44" s="265">
        <v>14.859999999999998</v>
      </c>
      <c r="U44" s="265">
        <v>14.558000000000002</v>
      </c>
      <c r="V44" s="265">
        <v>15.4344</v>
      </c>
      <c r="W44" s="265">
        <v>15.442919999999999</v>
      </c>
      <c r="X44" s="265">
        <v>14.680056</v>
      </c>
      <c r="Y44" s="265">
        <v>14.972640800000002</v>
      </c>
    </row>
    <row r="45" spans="2:25" ht="19.2">
      <c r="B45" s="266" t="s">
        <v>696</v>
      </c>
      <c r="C45" s="271" t="s">
        <v>719</v>
      </c>
      <c r="D45" s="267">
        <v>17</v>
      </c>
      <c r="E45" s="267">
        <v>44.2</v>
      </c>
      <c r="F45" s="267">
        <v>46.9</v>
      </c>
      <c r="G45" s="267">
        <v>46.8</v>
      </c>
      <c r="H45" s="267">
        <v>54.691000000000003</v>
      </c>
      <c r="I45" s="267">
        <v>61.4</v>
      </c>
      <c r="J45" s="267">
        <v>68.3</v>
      </c>
      <c r="K45" s="267">
        <v>75.7</v>
      </c>
      <c r="L45" s="267">
        <v>78.099999999999994</v>
      </c>
      <c r="M45" s="267">
        <v>85.4</v>
      </c>
      <c r="N45" s="267">
        <v>91.3</v>
      </c>
      <c r="O45" s="267">
        <v>91.5</v>
      </c>
      <c r="P45" s="267">
        <v>91.7</v>
      </c>
      <c r="Q45" s="267">
        <v>96.9</v>
      </c>
      <c r="R45" s="267">
        <v>105.545</v>
      </c>
      <c r="S45" s="267">
        <v>119.1</v>
      </c>
      <c r="T45" s="267">
        <v>87.14</v>
      </c>
      <c r="U45" s="267">
        <v>104.52999999999999</v>
      </c>
      <c r="V45" s="267">
        <v>109.3295</v>
      </c>
      <c r="W45" s="267">
        <v>106.81309999999999</v>
      </c>
      <c r="X45" s="267">
        <v>92.380329999999987</v>
      </c>
      <c r="Y45" s="267">
        <v>109.10804399999999</v>
      </c>
    </row>
    <row r="46" spans="2:25" ht="19.2">
      <c r="B46" s="264" t="s">
        <v>744</v>
      </c>
      <c r="C46" s="270" t="s">
        <v>733</v>
      </c>
      <c r="D46" s="265">
        <v>28.9</v>
      </c>
      <c r="E46" s="265">
        <v>94.1</v>
      </c>
      <c r="F46" s="265">
        <v>103.1</v>
      </c>
      <c r="G46" s="265">
        <v>97.4</v>
      </c>
      <c r="H46" s="265">
        <v>102.92700000000001</v>
      </c>
      <c r="I46" s="265">
        <v>107.6</v>
      </c>
      <c r="J46" s="265">
        <v>113.3</v>
      </c>
      <c r="K46" s="265">
        <v>102.1</v>
      </c>
      <c r="L46" s="265">
        <v>104.8</v>
      </c>
      <c r="M46" s="265">
        <v>110.3</v>
      </c>
      <c r="N46" s="265">
        <v>122.9</v>
      </c>
      <c r="O46" s="265">
        <v>138.5</v>
      </c>
      <c r="P46" s="265">
        <v>137.30000000000001</v>
      </c>
      <c r="Q46" s="265">
        <v>137</v>
      </c>
      <c r="R46" s="265">
        <v>141.69999999999999</v>
      </c>
      <c r="S46" s="265">
        <v>148.9</v>
      </c>
      <c r="T46" s="265">
        <v>135.64000000000001</v>
      </c>
      <c r="U46" s="265">
        <v>140.34200000000001</v>
      </c>
      <c r="V46" s="265">
        <v>144.2456</v>
      </c>
      <c r="W46" s="265">
        <v>143.67108000000002</v>
      </c>
      <c r="X46" s="265">
        <v>136.77514400000001</v>
      </c>
      <c r="Y46" s="265">
        <v>142.94971920000003</v>
      </c>
    </row>
    <row r="47" spans="2:25" ht="19.2">
      <c r="B47" s="266" t="s">
        <v>697</v>
      </c>
      <c r="C47" s="271" t="s">
        <v>723</v>
      </c>
      <c r="D47" s="267">
        <v>49.1</v>
      </c>
      <c r="E47" s="267">
        <v>109</v>
      </c>
      <c r="F47" s="267">
        <v>120.4</v>
      </c>
      <c r="G47" s="267">
        <v>124.6</v>
      </c>
      <c r="H47" s="267">
        <v>135.959</v>
      </c>
      <c r="I47" s="267">
        <v>150.30000000000001</v>
      </c>
      <c r="J47" s="267">
        <v>158.6</v>
      </c>
      <c r="K47" s="267">
        <v>169.4</v>
      </c>
      <c r="L47" s="267">
        <v>182</v>
      </c>
      <c r="M47" s="267">
        <v>192.5</v>
      </c>
      <c r="N47" s="267">
        <v>206.3</v>
      </c>
      <c r="O47" s="267">
        <v>215.5</v>
      </c>
      <c r="P47" s="267">
        <v>226.7</v>
      </c>
      <c r="Q47" s="267">
        <v>246.4</v>
      </c>
      <c r="R47" s="267">
        <v>264</v>
      </c>
      <c r="S47" s="267">
        <v>282.10000000000002</v>
      </c>
      <c r="T47" s="267">
        <v>212.84</v>
      </c>
      <c r="U47" s="267">
        <v>263.72200000000004</v>
      </c>
      <c r="V47" s="267">
        <v>266.17959999999999</v>
      </c>
      <c r="W47" s="267">
        <v>255.74227999999999</v>
      </c>
      <c r="X47" s="267">
        <v>229.94630400000003</v>
      </c>
      <c r="Y47" s="267">
        <v>270.66220720000001</v>
      </c>
    </row>
    <row r="48" spans="2:25" ht="19.2">
      <c r="B48" s="264" t="s">
        <v>745</v>
      </c>
      <c r="C48" s="270" t="s">
        <v>739</v>
      </c>
      <c r="D48" s="273">
        <v>24.55</v>
      </c>
      <c r="E48" s="273">
        <v>54.5</v>
      </c>
      <c r="F48" s="273">
        <v>60.2</v>
      </c>
      <c r="G48" s="273">
        <v>62.3</v>
      </c>
      <c r="H48" s="265">
        <v>9.5960000000000001</v>
      </c>
      <c r="I48" s="265">
        <v>10.8</v>
      </c>
      <c r="J48" s="265">
        <v>11.2</v>
      </c>
      <c r="K48" s="265">
        <v>12.2</v>
      </c>
      <c r="L48" s="265">
        <v>12.9</v>
      </c>
      <c r="M48" s="265">
        <v>14.3</v>
      </c>
      <c r="N48" s="265">
        <v>14.4</v>
      </c>
      <c r="O48" s="265">
        <v>15.2</v>
      </c>
      <c r="P48" s="265">
        <v>14.8</v>
      </c>
      <c r="Q48" s="265">
        <v>15.3</v>
      </c>
      <c r="R48" s="265">
        <v>16.7</v>
      </c>
      <c r="S48" s="265">
        <v>18.100000000000001</v>
      </c>
      <c r="T48" s="265">
        <v>14.479999999999999</v>
      </c>
      <c r="U48" s="265">
        <v>16.303999999999998</v>
      </c>
      <c r="V48" s="265">
        <v>17.117199999999997</v>
      </c>
      <c r="W48" s="265">
        <v>16.668960000000002</v>
      </c>
      <c r="X48" s="265">
        <v>15.035527999999999</v>
      </c>
      <c r="Y48" s="265">
        <v>16.919470399999998</v>
      </c>
    </row>
    <row r="49" spans="2:25" ht="19.2">
      <c r="B49" s="266" t="s">
        <v>746</v>
      </c>
      <c r="C49" s="271" t="s">
        <v>731</v>
      </c>
      <c r="D49" s="267">
        <v>8.4</v>
      </c>
      <c r="E49" s="267">
        <v>16.899999999999999</v>
      </c>
      <c r="F49" s="267">
        <v>17.7</v>
      </c>
      <c r="G49" s="267">
        <v>18.100000000000001</v>
      </c>
      <c r="H49" s="267">
        <v>19.120999999999999</v>
      </c>
      <c r="I49" s="267">
        <v>18.3</v>
      </c>
      <c r="J49" s="267">
        <v>19.5</v>
      </c>
      <c r="K49" s="267">
        <v>19.899999999999999</v>
      </c>
      <c r="L49" s="267">
        <v>19.8</v>
      </c>
      <c r="M49" s="267">
        <v>19.600000000000001</v>
      </c>
      <c r="N49" s="267">
        <v>20.100000000000001</v>
      </c>
      <c r="O49" s="267">
        <v>21.7</v>
      </c>
      <c r="P49" s="267">
        <v>22.5</v>
      </c>
      <c r="Q49" s="267">
        <v>21.7</v>
      </c>
      <c r="R49" s="267">
        <v>21.561</v>
      </c>
      <c r="S49" s="267">
        <v>22.135999999999999</v>
      </c>
      <c r="T49" s="267">
        <v>21.932800000000004</v>
      </c>
      <c r="U49" s="267">
        <v>21.641439999999996</v>
      </c>
      <c r="V49" s="267">
        <v>21.812092000000003</v>
      </c>
      <c r="W49" s="267">
        <v>22.0700456</v>
      </c>
      <c r="X49" s="267">
        <v>21.776736080000003</v>
      </c>
      <c r="Y49" s="267">
        <v>21.725502143999996</v>
      </c>
    </row>
    <row r="50" spans="2:25" ht="19.2">
      <c r="B50" s="264" t="s">
        <v>747</v>
      </c>
      <c r="C50" s="270" t="s">
        <v>731</v>
      </c>
      <c r="D50" s="265">
        <v>9.1</v>
      </c>
      <c r="E50" s="265">
        <v>22.8</v>
      </c>
      <c r="F50" s="265">
        <v>23.6</v>
      </c>
      <c r="G50" s="265">
        <v>23.8</v>
      </c>
      <c r="H50" s="265">
        <v>25.297999999999998</v>
      </c>
      <c r="I50" s="265">
        <v>27.8</v>
      </c>
      <c r="J50" s="265">
        <v>28.3</v>
      </c>
      <c r="K50" s="265">
        <v>30.3</v>
      </c>
      <c r="L50" s="265">
        <v>35.9</v>
      </c>
      <c r="M50" s="265">
        <v>40.5</v>
      </c>
      <c r="N50" s="265">
        <v>43.6</v>
      </c>
      <c r="O50" s="265">
        <v>45.6</v>
      </c>
      <c r="P50" s="265">
        <v>49.1</v>
      </c>
      <c r="Q50" s="265">
        <v>55.2</v>
      </c>
      <c r="R50" s="265">
        <v>60.6</v>
      </c>
      <c r="S50" s="265">
        <v>68.7</v>
      </c>
      <c r="T50" s="265">
        <v>44.3</v>
      </c>
      <c r="U50" s="265">
        <v>60.890000000000008</v>
      </c>
      <c r="V50" s="265">
        <v>62.152000000000008</v>
      </c>
      <c r="W50" s="265">
        <v>59.468600000000002</v>
      </c>
      <c r="X50" s="265">
        <v>49.687480000000001</v>
      </c>
      <c r="Y50" s="265">
        <v>63.493164000000007</v>
      </c>
    </row>
    <row r="51" spans="2:25" ht="19.2">
      <c r="B51" s="266" t="s">
        <v>748</v>
      </c>
      <c r="C51" s="271" t="s">
        <v>739</v>
      </c>
      <c r="D51" s="272">
        <v>4.55</v>
      </c>
      <c r="E51" s="272">
        <v>11.4</v>
      </c>
      <c r="F51" s="272">
        <v>11.8</v>
      </c>
      <c r="G51" s="272">
        <v>11.9</v>
      </c>
      <c r="H51" s="272">
        <v>12.648999999999999</v>
      </c>
      <c r="I51" s="267">
        <v>8.3000000000000007</v>
      </c>
      <c r="J51" s="267">
        <v>8.6999999999999993</v>
      </c>
      <c r="K51" s="267">
        <v>9.1999999999999993</v>
      </c>
      <c r="L51" s="267">
        <v>11.3</v>
      </c>
      <c r="M51" s="267">
        <v>12.8</v>
      </c>
      <c r="N51" s="267">
        <v>14.2</v>
      </c>
      <c r="O51" s="267">
        <v>15</v>
      </c>
      <c r="P51" s="267">
        <v>15.1</v>
      </c>
      <c r="Q51" s="267">
        <v>15.6</v>
      </c>
      <c r="R51" s="267">
        <v>16.8</v>
      </c>
      <c r="S51" s="267">
        <v>18.899999999999999</v>
      </c>
      <c r="T51" s="267">
        <v>14.38</v>
      </c>
      <c r="U51" s="267">
        <v>16.654</v>
      </c>
      <c r="V51" s="267">
        <v>17.427200000000003</v>
      </c>
      <c r="W51" s="267">
        <v>17.161959999999997</v>
      </c>
      <c r="X51" s="267">
        <v>15.037928000000001</v>
      </c>
      <c r="Y51" s="267">
        <v>17.337290400000001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86"/>
  <dimension ref="B3:M27"/>
  <sheetViews>
    <sheetView showGridLines="0" topLeftCell="A7" workbookViewId="0">
      <selection activeCell="C10" sqref="C10"/>
    </sheetView>
  </sheetViews>
  <sheetFormatPr defaultColWidth="9.109375" defaultRowHeight="13.2"/>
  <cols>
    <col min="1" max="1" width="3.5546875" style="212" customWidth="1"/>
    <col min="2" max="2" width="32.88671875" style="212" bestFit="1" customWidth="1"/>
    <col min="3" max="3" width="28.109375" style="212" customWidth="1"/>
    <col min="4" max="13" width="11.6640625" style="212" customWidth="1"/>
    <col min="14" max="16384" width="9.109375" style="212"/>
  </cols>
  <sheetData>
    <row r="3" spans="2:13" s="1" customFormat="1" ht="38.25" customHeight="1" thickBot="1">
      <c r="B3" s="2" t="s">
        <v>640</v>
      </c>
      <c r="C3" s="3"/>
      <c r="D3" s="3"/>
      <c r="E3" s="3"/>
    </row>
    <row r="4" spans="2:13" s="1" customFormat="1" ht="17.25" customHeight="1">
      <c r="B4" s="25"/>
      <c r="C4"/>
      <c r="D4"/>
      <c r="E4"/>
      <c r="H4"/>
    </row>
    <row r="5" spans="2:13" s="1" customFormat="1" ht="17.25" customHeight="1">
      <c r="B5" s="25"/>
      <c r="C5"/>
      <c r="D5"/>
      <c r="E5"/>
      <c r="H5"/>
    </row>
    <row r="6" spans="2:13" ht="13.8">
      <c r="B6" s="258" t="s">
        <v>670</v>
      </c>
    </row>
    <row r="8" spans="2:13" ht="16.2" thickBot="1">
      <c r="B8" s="259" t="s">
        <v>671</v>
      </c>
      <c r="C8" s="260" t="s">
        <v>672</v>
      </c>
      <c r="D8" s="261" t="s">
        <v>673</v>
      </c>
      <c r="E8" s="261" t="s">
        <v>674</v>
      </c>
      <c r="F8" s="261" t="s">
        <v>675</v>
      </c>
      <c r="G8" s="261" t="s">
        <v>676</v>
      </c>
      <c r="H8" s="261" t="s">
        <v>677</v>
      </c>
      <c r="I8" s="261" t="s">
        <v>678</v>
      </c>
      <c r="J8" s="261" t="s">
        <v>679</v>
      </c>
      <c r="K8" s="261" t="s">
        <v>680</v>
      </c>
      <c r="L8" s="261" t="s">
        <v>681</v>
      </c>
      <c r="M8" s="261" t="s">
        <v>682</v>
      </c>
    </row>
    <row r="9" spans="2:13" ht="20.399999999999999" thickTop="1" thickBot="1">
      <c r="B9" s="262" t="s">
        <v>683</v>
      </c>
      <c r="C9" s="263" t="str">
        <f>VLOOKUP($B9,'1 (a)'!$B$9:$Y$51,MATCH('1 (b)'!C$8,'1 (a)'!$B$8:$Y$8,0),0)</f>
        <v>Food Service</v>
      </c>
      <c r="D9" s="263">
        <f>VLOOKUP($B9,'1 (a)'!$B$9:$Y$51,MATCH('1 (b)'!D$8,'1 (a)'!$B$8:$Y$8,0),0)</f>
        <v>25.5</v>
      </c>
      <c r="E9" s="263">
        <f>VLOOKUP($B9,'1 (a)'!$B$9:$Y$51,MATCH('1 (b)'!E$8,'1 (a)'!$B$8:$Y$8,0),0)</f>
        <v>80.400000000000006</v>
      </c>
      <c r="F9" s="263">
        <f>VLOOKUP($B9,'1 (a)'!$B$9:$Y$51,MATCH('1 (b)'!F$8,'1 (a)'!$B$8:$Y$8,0),0)</f>
        <v>117.6</v>
      </c>
      <c r="G9" s="263">
        <f>VLOOKUP($B9,'1 (a)'!$B$9:$Y$51,MATCH('1 (b)'!G$8,'1 (a)'!$B$8:$Y$8,0),0)</f>
        <v>178.7</v>
      </c>
      <c r="H9" s="263">
        <f>VLOOKUP($B9,'1 (a)'!$B$9:$Y$51,MATCH('1 (b)'!H$8,'1 (a)'!$B$8:$Y$8,0),0)</f>
        <v>175.78</v>
      </c>
      <c r="I9" s="263">
        <f>VLOOKUP($B9,'1 (a)'!$B$9:$Y$51,MATCH('1 (b)'!I$8,'1 (a)'!$B$8:$Y$8,0),0)</f>
        <v>197.524</v>
      </c>
      <c r="J9" s="263">
        <f>VLOOKUP($B9,'1 (a)'!$B$9:$Y$51,MATCH('1 (b)'!J$8,'1 (a)'!$B$8:$Y$8,0),0)</f>
        <v>202.50319999999999</v>
      </c>
      <c r="K9" s="263">
        <f>VLOOKUP($B9,'1 (a)'!$B$9:$Y$51,MATCH('1 (b)'!K$8,'1 (a)'!$B$8:$Y$8,0),0)</f>
        <v>196.70376000000002</v>
      </c>
      <c r="L9" s="263">
        <f>VLOOKUP($B9,'1 (a)'!$B$9:$Y$51,MATCH('1 (b)'!L$8,'1 (a)'!$B$8:$Y$8,0),0)</f>
        <v>182.96516799999998</v>
      </c>
      <c r="M9" s="263">
        <f>VLOOKUP($B9,'1 (a)'!$B$9:$Y$51,MATCH('1 (b)'!M$8,'1 (a)'!$B$8:$Y$8,0),0)</f>
        <v>202.34542239999999</v>
      </c>
    </row>
    <row r="10" spans="2:13" ht="20.399999999999999" thickTop="1" thickBot="1">
      <c r="B10" s="264" t="s">
        <v>684</v>
      </c>
      <c r="C10" s="263" t="str">
        <f>VLOOKUP($B10,'1 (a)'!$B$9:$Y$51,MATCH('1 (b)'!C$8,'1 (a)'!$B$8:$Y$8,0),0)</f>
        <v>Household</v>
      </c>
      <c r="D10" s="263">
        <f>VLOOKUP($B10,'1 (a)'!$B$9:$Y$51,MATCH('1 (b)'!D$8,'1 (a)'!$B$8:$Y$8,0),0)</f>
        <v>130.15</v>
      </c>
      <c r="E10" s="263">
        <f>VLOOKUP($B10,'1 (a)'!$B$9:$Y$51,MATCH('1 (b)'!E$8,'1 (a)'!$B$8:$Y$8,0),0)</f>
        <v>329.05</v>
      </c>
      <c r="F10" s="263">
        <f>VLOOKUP($B10,'1 (a)'!$B$9:$Y$51,MATCH('1 (b)'!F$8,'1 (a)'!$B$8:$Y$8,0),0)</f>
        <v>16.7</v>
      </c>
      <c r="G10" s="263">
        <f>VLOOKUP($B10,'1 (a)'!$B$9:$Y$51,MATCH('1 (b)'!G$8,'1 (a)'!$B$8:$Y$8,0),0)</f>
        <v>24.3</v>
      </c>
      <c r="H10" s="263">
        <f>VLOOKUP($B10,'1 (a)'!$B$9:$Y$51,MATCH('1 (b)'!H$8,'1 (a)'!$B$8:$Y$8,0),0)</f>
        <v>22.080000000000002</v>
      </c>
      <c r="I10" s="263">
        <f>VLOOKUP($B10,'1 (a)'!$B$9:$Y$51,MATCH('1 (b)'!I$8,'1 (a)'!$B$8:$Y$8,0),0)</f>
        <v>31.693999999999996</v>
      </c>
      <c r="J10" s="263">
        <f>VLOOKUP($B10,'1 (a)'!$B$9:$Y$51,MATCH('1 (b)'!J$8,'1 (a)'!$B$8:$Y$8,0),0)</f>
        <v>34.609200000000001</v>
      </c>
      <c r="K10" s="263">
        <f>VLOOKUP($B10,'1 (a)'!$B$9:$Y$51,MATCH('1 (b)'!K$8,'1 (a)'!$B$8:$Y$8,0),0)</f>
        <v>33.429559999999995</v>
      </c>
      <c r="L10" s="263">
        <f>VLOOKUP($B10,'1 (a)'!$B$9:$Y$51,MATCH('1 (b)'!L$8,'1 (a)'!$B$8:$Y$8,0),0)</f>
        <v>24.908608000000001</v>
      </c>
      <c r="M10" s="263">
        <f>VLOOKUP($B10,'1 (a)'!$B$9:$Y$51,MATCH('1 (b)'!M$8,'1 (a)'!$B$8:$Y$8,0),0)</f>
        <v>34.390714399999993</v>
      </c>
    </row>
    <row r="11" spans="2:13" ht="20.399999999999999" thickTop="1" thickBot="1">
      <c r="B11" s="266" t="s">
        <v>685</v>
      </c>
      <c r="C11" s="263" t="str">
        <f>VLOOKUP($B11,'1 (a)'!$B$9:$Y$51,MATCH('1 (b)'!C$8,'1 (a)'!$B$8:$Y$8,0),0)</f>
        <v>Nondurables</v>
      </c>
      <c r="D11" s="263">
        <f>VLOOKUP($B11,'1 (a)'!$B$9:$Y$51,MATCH('1 (b)'!D$8,'1 (a)'!$B$8:$Y$8,0),0)</f>
        <v>2.8250000000000002</v>
      </c>
      <c r="E11" s="263">
        <f>VLOOKUP($B11,'1 (a)'!$B$9:$Y$51,MATCH('1 (b)'!E$8,'1 (a)'!$B$8:$Y$8,0),0)</f>
        <v>85.5</v>
      </c>
      <c r="F11" s="263">
        <f>VLOOKUP($B11,'1 (a)'!$B$9:$Y$51,MATCH('1 (b)'!F$8,'1 (a)'!$B$8:$Y$8,0),0)</f>
        <v>126.4</v>
      </c>
      <c r="G11" s="263">
        <f>VLOOKUP($B11,'1 (a)'!$B$9:$Y$51,MATCH('1 (b)'!G$8,'1 (a)'!$B$8:$Y$8,0),0)</f>
        <v>165.8</v>
      </c>
      <c r="H11" s="263">
        <f>VLOOKUP($B11,'1 (a)'!$B$9:$Y$51,MATCH('1 (b)'!H$8,'1 (a)'!$B$8:$Y$8,0),0)</f>
        <v>162.42019999999999</v>
      </c>
      <c r="I11" s="263">
        <f>VLOOKUP($B11,'1 (a)'!$B$9:$Y$51,MATCH('1 (b)'!I$8,'1 (a)'!$B$8:$Y$8,0),0)</f>
        <v>199.70586</v>
      </c>
      <c r="J11" s="263">
        <f>VLOOKUP($B11,'1 (a)'!$B$9:$Y$51,MATCH('1 (b)'!J$8,'1 (a)'!$B$8:$Y$8,0),0)</f>
        <v>203.23044800000002</v>
      </c>
      <c r="K11" s="263">
        <f>VLOOKUP($B11,'1 (a)'!$B$9:$Y$51,MATCH('1 (b)'!K$8,'1 (a)'!$B$8:$Y$8,0),0)</f>
        <v>196.54187639999998</v>
      </c>
      <c r="L11" s="263">
        <f>VLOOKUP($B11,'1 (a)'!$B$9:$Y$51,MATCH('1 (b)'!L$8,'1 (a)'!$B$8:$Y$8,0),0)</f>
        <v>174.59115352000001</v>
      </c>
      <c r="M11" s="263">
        <f>VLOOKUP($B11,'1 (a)'!$B$9:$Y$51,MATCH('1 (b)'!M$8,'1 (a)'!$B$8:$Y$8,0),0)</f>
        <v>205.82223813600001</v>
      </c>
    </row>
    <row r="12" spans="2:13" ht="20.399999999999999" thickTop="1" thickBot="1">
      <c r="B12" s="264" t="s">
        <v>686</v>
      </c>
      <c r="C12" s="263" t="str">
        <f>VLOOKUP($B12,'1 (a)'!$B$9:$Y$51,MATCH('1 (b)'!C$8,'1 (a)'!$B$8:$Y$8,0),0)</f>
        <v>Automotive</v>
      </c>
      <c r="D12" s="263">
        <f>VLOOKUP($B12,'1 (a)'!$B$9:$Y$51,MATCH('1 (b)'!D$8,'1 (a)'!$B$8:$Y$8,0),0)</f>
        <v>57.2</v>
      </c>
      <c r="E12" s="263">
        <f>VLOOKUP($B12,'1 (a)'!$B$9:$Y$51,MATCH('1 (b)'!E$8,'1 (a)'!$B$8:$Y$8,0),0)</f>
        <v>137.69999999999999</v>
      </c>
      <c r="F12" s="263">
        <f>VLOOKUP($B12,'1 (a)'!$B$9:$Y$51,MATCH('1 (b)'!F$8,'1 (a)'!$B$8:$Y$8,0),0)</f>
        <v>263.10000000000002</v>
      </c>
      <c r="G12" s="263">
        <f>VLOOKUP($B12,'1 (a)'!$B$9:$Y$51,MATCH('1 (b)'!G$8,'1 (a)'!$B$8:$Y$8,0),0)</f>
        <v>338.7</v>
      </c>
      <c r="H12" s="263">
        <f>VLOOKUP($B12,'1 (a)'!$B$9:$Y$51,MATCH('1 (b)'!H$8,'1 (a)'!$B$8:$Y$8,0),0)</f>
        <v>311.34000000000003</v>
      </c>
      <c r="I12" s="263">
        <f>VLOOKUP($B12,'1 (a)'!$B$9:$Y$51,MATCH('1 (b)'!I$8,'1 (a)'!$B$8:$Y$8,0),0)</f>
        <v>399.392</v>
      </c>
      <c r="J12" s="263">
        <f>VLOOKUP($B12,'1 (a)'!$B$9:$Y$51,MATCH('1 (b)'!J$8,'1 (a)'!$B$8:$Y$8,0),0)</f>
        <v>424.56560000000002</v>
      </c>
      <c r="K12" s="263">
        <f>VLOOKUP($B12,'1 (a)'!$B$9:$Y$51,MATCH('1 (b)'!K$8,'1 (a)'!$B$8:$Y$8,0),0)</f>
        <v>407.93208000000004</v>
      </c>
      <c r="L12" s="263">
        <f>VLOOKUP($B12,'1 (a)'!$B$9:$Y$51,MATCH('1 (b)'!L$8,'1 (a)'!$B$8:$Y$8,0),0)</f>
        <v>338.56494399999997</v>
      </c>
      <c r="M12" s="263">
        <f>VLOOKUP($B12,'1 (a)'!$B$9:$Y$51,MATCH('1 (b)'!M$8,'1 (a)'!$B$8:$Y$8,0),0)</f>
        <v>422.4808592</v>
      </c>
    </row>
    <row r="13" spans="2:13" ht="20.399999999999999" thickTop="1" thickBot="1">
      <c r="B13" s="266" t="s">
        <v>687</v>
      </c>
      <c r="C13" s="263" t="str">
        <f>VLOOKUP($B13,'1 (a)'!$B$9:$Y$51,MATCH('1 (b)'!C$8,'1 (a)'!$B$8:$Y$8,0),0)</f>
        <v>Apparel</v>
      </c>
      <c r="D13" s="263">
        <f>VLOOKUP($B13,'1 (a)'!$B$9:$Y$51,MATCH('1 (b)'!D$8,'1 (a)'!$B$8:$Y$8,0),0)</f>
        <v>4.4000000000000004</v>
      </c>
      <c r="E13" s="263">
        <f>VLOOKUP($B13,'1 (a)'!$B$9:$Y$51,MATCH('1 (b)'!E$8,'1 (a)'!$B$8:$Y$8,0),0)</f>
        <v>10.8</v>
      </c>
      <c r="F13" s="263">
        <f>VLOOKUP($B13,'1 (a)'!$B$9:$Y$51,MATCH('1 (b)'!F$8,'1 (a)'!$B$8:$Y$8,0),0)</f>
        <v>17.8</v>
      </c>
      <c r="G13" s="263">
        <f>VLOOKUP($B13,'1 (a)'!$B$9:$Y$51,MATCH('1 (b)'!G$8,'1 (a)'!$B$8:$Y$8,0),0)</f>
        <v>28.4</v>
      </c>
      <c r="H13" s="263">
        <f>VLOOKUP($B13,'1 (a)'!$B$9:$Y$51,MATCH('1 (b)'!H$8,'1 (a)'!$B$8:$Y$8,0),0)</f>
        <v>28.24</v>
      </c>
      <c r="I13" s="263">
        <f>VLOOKUP($B13,'1 (a)'!$B$9:$Y$51,MATCH('1 (b)'!I$8,'1 (a)'!$B$8:$Y$8,0),0)</f>
        <v>35.572000000000003</v>
      </c>
      <c r="J13" s="263">
        <f>VLOOKUP($B13,'1 (a)'!$B$9:$Y$51,MATCH('1 (b)'!J$8,'1 (a)'!$B$8:$Y$8,0),0)</f>
        <v>35.76959999999999</v>
      </c>
      <c r="K13" s="263">
        <f>VLOOKUP($B13,'1 (a)'!$B$9:$Y$51,MATCH('1 (b)'!K$8,'1 (a)'!$B$8:$Y$8,0),0)</f>
        <v>34.439280000000004</v>
      </c>
      <c r="L13" s="263">
        <f>VLOOKUP($B13,'1 (a)'!$B$9:$Y$51,MATCH('1 (b)'!L$8,'1 (a)'!$B$8:$Y$8,0),0)</f>
        <v>30.685903999999994</v>
      </c>
      <c r="M13" s="263">
        <f>VLOOKUP($B13,'1 (a)'!$B$9:$Y$51,MATCH('1 (b)'!M$8,'1 (a)'!$B$8:$Y$8,0),0)</f>
        <v>36.5149872</v>
      </c>
    </row>
    <row r="14" spans="2:13" ht="20.399999999999999" thickTop="1" thickBot="1">
      <c r="B14" s="264" t="s">
        <v>688</v>
      </c>
      <c r="C14" s="263" t="str">
        <f>VLOOKUP($B14,'1 (a)'!$B$9:$Y$51,MATCH('1 (b)'!C$8,'1 (a)'!$B$8:$Y$8,0),0)</f>
        <v>Specialty</v>
      </c>
      <c r="D14" s="263">
        <f>VLOOKUP($B14,'1 (a)'!$B$9:$Y$51,MATCH('1 (b)'!D$8,'1 (a)'!$B$8:$Y$8,0),0)</f>
        <v>5.65</v>
      </c>
      <c r="E14" s="263">
        <f>VLOOKUP($B14,'1 (a)'!$B$9:$Y$51,MATCH('1 (b)'!E$8,'1 (a)'!$B$8:$Y$8,0),0)</f>
        <v>17.5</v>
      </c>
      <c r="F14" s="263">
        <f>VLOOKUP($B14,'1 (a)'!$B$9:$Y$51,MATCH('1 (b)'!F$8,'1 (a)'!$B$8:$Y$8,0),0)</f>
        <v>15.8</v>
      </c>
      <c r="G14" s="263">
        <f>VLOOKUP($B14,'1 (a)'!$B$9:$Y$51,MATCH('1 (b)'!G$8,'1 (a)'!$B$8:$Y$8,0),0)</f>
        <v>26.6</v>
      </c>
      <c r="H14" s="263">
        <f>VLOOKUP($B14,'1 (a)'!$B$9:$Y$51,MATCH('1 (b)'!H$8,'1 (a)'!$B$8:$Y$8,0),0)</f>
        <v>25.799999999999994</v>
      </c>
      <c r="I14" s="263">
        <f>VLOOKUP($B14,'1 (a)'!$B$9:$Y$51,MATCH('1 (b)'!I$8,'1 (a)'!$B$8:$Y$8,0),0)</f>
        <v>40.520000000000003</v>
      </c>
      <c r="J14" s="263">
        <f>VLOOKUP($B14,'1 (a)'!$B$9:$Y$51,MATCH('1 (b)'!J$8,'1 (a)'!$B$8:$Y$8,0),0)</f>
        <v>41.346000000000004</v>
      </c>
      <c r="K14" s="263">
        <f>VLOOKUP($B14,'1 (a)'!$B$9:$Y$51,MATCH('1 (b)'!K$8,'1 (a)'!$B$8:$Y$8,0),0)</f>
        <v>38.512799999999999</v>
      </c>
      <c r="L14" s="263">
        <f>VLOOKUP($B14,'1 (a)'!$B$9:$Y$51,MATCH('1 (b)'!L$8,'1 (a)'!$B$8:$Y$8,0),0)</f>
        <v>30.700039999999998</v>
      </c>
      <c r="M14" s="263">
        <f>VLOOKUP($B14,'1 (a)'!$B$9:$Y$51,MATCH('1 (b)'!M$8,'1 (a)'!$B$8:$Y$8,0),0)</f>
        <v>42.613672000000008</v>
      </c>
    </row>
    <row r="15" spans="2:13" ht="20.399999999999999" thickTop="1" thickBot="1">
      <c r="B15" s="266" t="s">
        <v>689</v>
      </c>
      <c r="C15" s="263" t="str">
        <f>VLOOKUP($B15,'1 (a)'!$B$9:$Y$51,MATCH('1 (b)'!C$8,'1 (a)'!$B$8:$Y$8,0),0)</f>
        <v>Automotive</v>
      </c>
      <c r="D15" s="263">
        <f>VLOOKUP($B15,'1 (a)'!$B$9:$Y$51,MATCH('1 (b)'!D$8,'1 (a)'!$B$8:$Y$8,0),0)</f>
        <v>65.2</v>
      </c>
      <c r="E15" s="263">
        <f>VLOOKUP($B15,'1 (a)'!$B$9:$Y$51,MATCH('1 (b)'!E$8,'1 (a)'!$B$8:$Y$8,0),0)</f>
        <v>164.1</v>
      </c>
      <c r="F15" s="263">
        <f>VLOOKUP($B15,'1 (a)'!$B$9:$Y$51,MATCH('1 (b)'!F$8,'1 (a)'!$B$8:$Y$8,0),0)</f>
        <v>303.2</v>
      </c>
      <c r="G15" s="263">
        <f>VLOOKUP($B15,'1 (a)'!$B$9:$Y$51,MATCH('1 (b)'!G$8,'1 (a)'!$B$8:$Y$8,0),0)</f>
        <v>387.6</v>
      </c>
      <c r="H15" s="263">
        <f>VLOOKUP($B15,'1 (a)'!$B$9:$Y$51,MATCH('1 (b)'!H$8,'1 (a)'!$B$8:$Y$8,0),0)</f>
        <v>357.91999999999996</v>
      </c>
      <c r="I15" s="263">
        <f>VLOOKUP($B15,'1 (a)'!$B$9:$Y$51,MATCH('1 (b)'!I$8,'1 (a)'!$B$8:$Y$8,0),0)</f>
        <v>449.50279999999998</v>
      </c>
      <c r="J15" s="263">
        <f>VLOOKUP($B15,'1 (a)'!$B$9:$Y$51,MATCH('1 (b)'!J$8,'1 (a)'!$B$8:$Y$8,0),0)</f>
        <v>477.53334000000001</v>
      </c>
      <c r="K15" s="263">
        <f>VLOOKUP($B15,'1 (a)'!$B$9:$Y$51,MATCH('1 (b)'!K$8,'1 (a)'!$B$8:$Y$8,0),0)</f>
        <v>460.3216119999999</v>
      </c>
      <c r="L15" s="263">
        <f>VLOOKUP($B15,'1 (a)'!$B$9:$Y$51,MATCH('1 (b)'!L$8,'1 (a)'!$B$8:$Y$8,0),0)</f>
        <v>386.03413160000002</v>
      </c>
      <c r="M15" s="263">
        <f>VLOOKUP($B15,'1 (a)'!$B$9:$Y$51,MATCH('1 (b)'!M$8,'1 (a)'!$B$8:$Y$8,0),0)</f>
        <v>474.49063087999997</v>
      </c>
    </row>
    <row r="16" spans="2:13" ht="20.399999999999999" thickTop="1" thickBot="1">
      <c r="B16" s="264" t="s">
        <v>690</v>
      </c>
      <c r="C16" s="263" t="str">
        <f>VLOOKUP($B16,'1 (a)'!$B$9:$Y$51,MATCH('1 (b)'!C$8,'1 (a)'!$B$8:$Y$8,0),0)</f>
        <v>Food Service</v>
      </c>
      <c r="D16" s="263">
        <f>VLOOKUP($B16,'1 (a)'!$B$9:$Y$51,MATCH('1 (b)'!D$8,'1 (a)'!$B$8:$Y$8,0),0)</f>
        <v>30.5</v>
      </c>
      <c r="E16" s="263">
        <f>VLOOKUP($B16,'1 (a)'!$B$9:$Y$51,MATCH('1 (b)'!E$8,'1 (a)'!$B$8:$Y$8,0),0)</f>
        <v>90.1</v>
      </c>
      <c r="F16" s="263">
        <f>VLOOKUP($B16,'1 (a)'!$B$9:$Y$51,MATCH('1 (b)'!F$8,'1 (a)'!$B$8:$Y$8,0),0)</f>
        <v>127.9</v>
      </c>
      <c r="G16" s="263">
        <f>VLOOKUP($B16,'1 (a)'!$B$9:$Y$51,MATCH('1 (b)'!G$8,'1 (a)'!$B$8:$Y$8,0),0)</f>
        <v>190.1</v>
      </c>
      <c r="H16" s="263">
        <f>VLOOKUP($B16,'1 (a)'!$B$9:$Y$51,MATCH('1 (b)'!H$8,'1 (a)'!$B$8:$Y$8,0),0)</f>
        <v>187.44000000000003</v>
      </c>
      <c r="I16" s="263">
        <f>VLOOKUP($B16,'1 (a)'!$B$9:$Y$51,MATCH('1 (b)'!I$8,'1 (a)'!$B$8:$Y$8,0),0)</f>
        <v>209.982</v>
      </c>
      <c r="J16" s="263">
        <f>VLOOKUP($B16,'1 (a)'!$B$9:$Y$51,MATCH('1 (b)'!J$8,'1 (a)'!$B$8:$Y$8,0),0)</f>
        <v>214.54760000000002</v>
      </c>
      <c r="K16" s="263">
        <f>VLOOKUP($B16,'1 (a)'!$B$9:$Y$51,MATCH('1 (b)'!K$8,'1 (a)'!$B$8:$Y$8,0),0)</f>
        <v>208.53468000000001</v>
      </c>
      <c r="L16" s="263">
        <f>VLOOKUP($B16,'1 (a)'!$B$9:$Y$51,MATCH('1 (b)'!L$8,'1 (a)'!$B$8:$Y$8,0),0)</f>
        <v>194.948624</v>
      </c>
      <c r="M16" s="263">
        <f>VLOOKUP($B16,'1 (a)'!$B$9:$Y$51,MATCH('1 (b)'!M$8,'1 (a)'!$B$8:$Y$8,0),0)</f>
        <v>214.67018320000003</v>
      </c>
    </row>
    <row r="17" spans="2:13" ht="20.399999999999999" thickTop="1" thickBot="1">
      <c r="B17" s="266" t="s">
        <v>691</v>
      </c>
      <c r="C17" s="263" t="str">
        <f>VLOOKUP($B17,'1 (a)'!$B$9:$Y$51,MATCH('1 (b)'!C$8,'1 (a)'!$B$8:$Y$8,0),0)</f>
        <v>Apparel</v>
      </c>
      <c r="D17" s="263">
        <f>VLOOKUP($B17,'1 (a)'!$B$9:$Y$51,MATCH('1 (b)'!D$8,'1 (a)'!$B$8:$Y$8,0),0)</f>
        <v>8.1999999999999993</v>
      </c>
      <c r="E17" s="263">
        <f>VLOOKUP($B17,'1 (a)'!$B$9:$Y$51,MATCH('1 (b)'!E$8,'1 (a)'!$B$8:$Y$8,0),0)</f>
        <v>17.600000000000001</v>
      </c>
      <c r="F17" s="263">
        <f>VLOOKUP($B17,'1 (a)'!$B$9:$Y$51,MATCH('1 (b)'!F$8,'1 (a)'!$B$8:$Y$8,0),0)</f>
        <v>26.1</v>
      </c>
      <c r="G17" s="263">
        <f>VLOOKUP($B17,'1 (a)'!$B$9:$Y$51,MATCH('1 (b)'!G$8,'1 (a)'!$B$8:$Y$8,0),0)</f>
        <v>32.799999999999997</v>
      </c>
      <c r="H17" s="263">
        <f>VLOOKUP($B17,'1 (a)'!$B$9:$Y$51,MATCH('1 (b)'!H$8,'1 (a)'!$B$8:$Y$8,0),0)</f>
        <v>33.04</v>
      </c>
      <c r="I17" s="263">
        <f>VLOOKUP($B17,'1 (a)'!$B$9:$Y$51,MATCH('1 (b)'!I$8,'1 (a)'!$B$8:$Y$8,0),0)</f>
        <v>36.451999999999998</v>
      </c>
      <c r="J17" s="263">
        <f>VLOOKUP($B17,'1 (a)'!$B$9:$Y$51,MATCH('1 (b)'!J$8,'1 (a)'!$B$8:$Y$8,0),0)</f>
        <v>35.343599999999995</v>
      </c>
      <c r="K17" s="263">
        <f>VLOOKUP($B17,'1 (a)'!$B$9:$Y$51,MATCH('1 (b)'!K$8,'1 (a)'!$B$8:$Y$8,0),0)</f>
        <v>34.152480000000004</v>
      </c>
      <c r="L17" s="263">
        <f>VLOOKUP($B17,'1 (a)'!$B$9:$Y$51,MATCH('1 (b)'!L$8,'1 (a)'!$B$8:$Y$8,0),0)</f>
        <v>34.412663999999999</v>
      </c>
      <c r="M17" s="263">
        <f>VLOOKUP($B17,'1 (a)'!$B$9:$Y$51,MATCH('1 (b)'!M$8,'1 (a)'!$B$8:$Y$8,0),0)</f>
        <v>36.186555200000001</v>
      </c>
    </row>
    <row r="18" spans="2:13" ht="20.399999999999999" thickTop="1" thickBot="1">
      <c r="B18" s="264" t="s">
        <v>692</v>
      </c>
      <c r="C18" s="263" t="str">
        <f>VLOOKUP($B18,'1 (a)'!$B$9:$Y$51,MATCH('1 (b)'!C$8,'1 (a)'!$B$8:$Y$8,0),0)</f>
        <v>Durables</v>
      </c>
      <c r="D18" s="263">
        <f>VLOOKUP($B18,'1 (a)'!$B$9:$Y$51,MATCH('1 (b)'!D$8,'1 (a)'!$B$8:$Y$8,0),0)</f>
        <v>3</v>
      </c>
      <c r="E18" s="263">
        <f>VLOOKUP($B18,'1 (a)'!$B$9:$Y$51,MATCH('1 (b)'!E$8,'1 (a)'!$B$8:$Y$8,0),0)</f>
        <v>8.3000000000000007</v>
      </c>
      <c r="F18" s="263">
        <f>VLOOKUP($B18,'1 (a)'!$B$9:$Y$51,MATCH('1 (b)'!F$8,'1 (a)'!$B$8:$Y$8,0),0)</f>
        <v>10.5</v>
      </c>
      <c r="G18" s="263">
        <f>VLOOKUP($B18,'1 (a)'!$B$9:$Y$51,MATCH('1 (b)'!G$8,'1 (a)'!$B$8:$Y$8,0),0)</f>
        <v>12.5</v>
      </c>
      <c r="H18" s="263">
        <f>VLOOKUP($B18,'1 (a)'!$B$9:$Y$51,MATCH('1 (b)'!H$8,'1 (a)'!$B$8:$Y$8,0),0)</f>
        <v>12.12</v>
      </c>
      <c r="I18" s="263">
        <f>VLOOKUP($B18,'1 (a)'!$B$9:$Y$51,MATCH('1 (b)'!I$8,'1 (a)'!$B$8:$Y$8,0),0)</f>
        <v>13.0724</v>
      </c>
      <c r="J18" s="263">
        <f>VLOOKUP($B18,'1 (a)'!$B$9:$Y$51,MATCH('1 (b)'!J$8,'1 (a)'!$B$8:$Y$8,0),0)</f>
        <v>13.263719999999999</v>
      </c>
      <c r="K18" s="263">
        <f>VLOOKUP($B18,'1 (a)'!$B$9:$Y$51,MATCH('1 (b)'!K$8,'1 (a)'!$B$8:$Y$8,0),0)</f>
        <v>13.162496000000001</v>
      </c>
      <c r="L18" s="263">
        <f>VLOOKUP($B18,'1 (a)'!$B$9:$Y$51,MATCH('1 (b)'!L$8,'1 (a)'!$B$8:$Y$8,0),0)</f>
        <v>12.4068328</v>
      </c>
      <c r="M18" s="263">
        <f>VLOOKUP($B18,'1 (a)'!$B$9:$Y$51,MATCH('1 (b)'!M$8,'1 (a)'!$B$8:$Y$8,0),0)</f>
        <v>13.291051039999999</v>
      </c>
    </row>
    <row r="19" spans="2:13" ht="20.399999999999999" thickTop="1" thickBot="1">
      <c r="B19" s="266" t="s">
        <v>693</v>
      </c>
      <c r="C19" s="263" t="str">
        <f>VLOOKUP($B19,'1 (a)'!$B$9:$Y$51,MATCH('1 (b)'!C$8,'1 (a)'!$B$8:$Y$8,0),0)</f>
        <v>Household</v>
      </c>
      <c r="D19" s="263">
        <f>VLOOKUP($B19,'1 (a)'!$B$9:$Y$51,MATCH('1 (b)'!D$8,'1 (a)'!$B$8:$Y$8,0),0)</f>
        <v>10.4</v>
      </c>
      <c r="E19" s="263">
        <f>VLOOKUP($B19,'1 (a)'!$B$9:$Y$51,MATCH('1 (b)'!E$8,'1 (a)'!$B$8:$Y$8,0),0)</f>
        <v>26.3</v>
      </c>
      <c r="F19" s="263">
        <f>VLOOKUP($B19,'1 (a)'!$B$9:$Y$51,MATCH('1 (b)'!F$8,'1 (a)'!$B$8:$Y$8,0),0)</f>
        <v>38.299999999999997</v>
      </c>
      <c r="G19" s="263">
        <f>VLOOKUP($B19,'1 (a)'!$B$9:$Y$51,MATCH('1 (b)'!G$8,'1 (a)'!$B$8:$Y$8,0),0)</f>
        <v>50.5</v>
      </c>
      <c r="H19" s="263">
        <f>VLOOKUP($B19,'1 (a)'!$B$9:$Y$51,MATCH('1 (b)'!H$8,'1 (a)'!$B$8:$Y$8,0),0)</f>
        <v>48.72</v>
      </c>
      <c r="I19" s="263">
        <f>VLOOKUP($B19,'1 (a)'!$B$9:$Y$51,MATCH('1 (b)'!I$8,'1 (a)'!$B$8:$Y$8,0),0)</f>
        <v>54.706000000000003</v>
      </c>
      <c r="J19" s="263">
        <f>VLOOKUP($B19,'1 (a)'!$B$9:$Y$51,MATCH('1 (b)'!J$8,'1 (a)'!$B$8:$Y$8,0),0)</f>
        <v>55.970799999999997</v>
      </c>
      <c r="K19" s="263">
        <f>VLOOKUP($B19,'1 (a)'!$B$9:$Y$51,MATCH('1 (b)'!K$8,'1 (a)'!$B$8:$Y$8,0),0)</f>
        <v>55.204440000000005</v>
      </c>
      <c r="L19" s="263">
        <f>VLOOKUP($B19,'1 (a)'!$B$9:$Y$51,MATCH('1 (b)'!L$8,'1 (a)'!$B$8:$Y$8,0),0)</f>
        <v>50.542591999999999</v>
      </c>
      <c r="M19" s="263">
        <f>VLOOKUP($B19,'1 (a)'!$B$9:$Y$51,MATCH('1 (b)'!M$8,'1 (a)'!$B$8:$Y$8,0),0)</f>
        <v>56.0944456</v>
      </c>
    </row>
    <row r="20" spans="2:13" ht="20.399999999999999" thickTop="1" thickBot="1">
      <c r="B20" s="264" t="s">
        <v>694</v>
      </c>
      <c r="C20" s="263" t="str">
        <f>VLOOKUP($B20,'1 (a)'!$B$9:$Y$51,MATCH('1 (b)'!C$8,'1 (a)'!$B$8:$Y$8,0),0)</f>
        <v>Automotive</v>
      </c>
      <c r="D20" s="263">
        <f>VLOOKUP($B20,'1 (a)'!$B$9:$Y$51,MATCH('1 (b)'!D$8,'1 (a)'!$B$8:$Y$8,0),0)</f>
        <v>54.3</v>
      </c>
      <c r="E20" s="263">
        <f>VLOOKUP($B20,'1 (a)'!$B$9:$Y$51,MATCH('1 (b)'!E$8,'1 (a)'!$B$8:$Y$8,0),0)</f>
        <v>130.5</v>
      </c>
      <c r="F20" s="263">
        <f>VLOOKUP($B20,'1 (a)'!$B$9:$Y$51,MATCH('1 (b)'!F$8,'1 (a)'!$B$8:$Y$8,0),0)</f>
        <v>251.6</v>
      </c>
      <c r="G20" s="263">
        <f>VLOOKUP($B20,'1 (a)'!$B$9:$Y$51,MATCH('1 (b)'!G$8,'1 (a)'!$B$8:$Y$8,0),0)</f>
        <v>316</v>
      </c>
      <c r="H20" s="263">
        <f>VLOOKUP($B20,'1 (a)'!$B$9:$Y$51,MATCH('1 (b)'!H$8,'1 (a)'!$B$8:$Y$8,0),0)</f>
        <v>289.74</v>
      </c>
      <c r="I20" s="263">
        <f>VLOOKUP($B20,'1 (a)'!$B$9:$Y$51,MATCH('1 (b)'!I$8,'1 (a)'!$B$8:$Y$8,0),0)</f>
        <v>371.08199999999999</v>
      </c>
      <c r="J20" s="263">
        <f>VLOOKUP($B20,'1 (a)'!$B$9:$Y$51,MATCH('1 (b)'!J$8,'1 (a)'!$B$8:$Y$8,0),0)</f>
        <v>394.68759999999997</v>
      </c>
      <c r="K20" s="263">
        <f>VLOOKUP($B20,'1 (a)'!$B$9:$Y$51,MATCH('1 (b)'!K$8,'1 (a)'!$B$8:$Y$8,0),0)</f>
        <v>379.05668000000003</v>
      </c>
      <c r="L20" s="263">
        <f>VLOOKUP($B20,'1 (a)'!$B$9:$Y$51,MATCH('1 (b)'!L$8,'1 (a)'!$B$8:$Y$8,0),0)</f>
        <v>314.90822400000002</v>
      </c>
      <c r="M20" s="263">
        <f>VLOOKUP($B20,'1 (a)'!$B$9:$Y$51,MATCH('1 (b)'!M$8,'1 (a)'!$B$8:$Y$8,0),0)</f>
        <v>392.5564632</v>
      </c>
    </row>
    <row r="21" spans="2:13" ht="20.399999999999999" thickTop="1" thickBot="1">
      <c r="B21" s="266" t="s">
        <v>695</v>
      </c>
      <c r="C21" s="263" t="str">
        <f>VLOOKUP($B21,'1 (a)'!$B$9:$Y$51,MATCH('1 (b)'!C$8,'1 (a)'!$B$8:$Y$8,0),0)</f>
        <v>Durables</v>
      </c>
      <c r="D21" s="263">
        <f>VLOOKUP($B21,'1 (a)'!$B$9:$Y$51,MATCH('1 (b)'!D$8,'1 (a)'!$B$8:$Y$8,0),0)</f>
        <v>11.3</v>
      </c>
      <c r="E21" s="263">
        <f>VLOOKUP($B21,'1 (a)'!$B$9:$Y$51,MATCH('1 (b)'!E$8,'1 (a)'!$B$8:$Y$8,0),0)</f>
        <v>35</v>
      </c>
      <c r="F21" s="263">
        <f>VLOOKUP($B21,'1 (a)'!$B$9:$Y$51,MATCH('1 (b)'!F$8,'1 (a)'!$B$8:$Y$8,0),0)</f>
        <v>50.8</v>
      </c>
      <c r="G21" s="263">
        <f>VLOOKUP($B21,'1 (a)'!$B$9:$Y$51,MATCH('1 (b)'!G$8,'1 (a)'!$B$8:$Y$8,0),0)</f>
        <v>70.3</v>
      </c>
      <c r="H21" s="263">
        <f>VLOOKUP($B21,'1 (a)'!$B$9:$Y$51,MATCH('1 (b)'!H$8,'1 (a)'!$B$8:$Y$8,0),0)</f>
        <v>65.62</v>
      </c>
      <c r="I21" s="263">
        <f>VLOOKUP($B21,'1 (a)'!$B$9:$Y$51,MATCH('1 (b)'!I$8,'1 (a)'!$B$8:$Y$8,0),0)</f>
        <v>82.356000000000009</v>
      </c>
      <c r="J21" s="263">
        <f>VLOOKUP($B21,'1 (a)'!$B$9:$Y$51,MATCH('1 (b)'!J$8,'1 (a)'!$B$8:$Y$8,0),0)</f>
        <v>86.100799999999992</v>
      </c>
      <c r="K21" s="263">
        <f>VLOOKUP($B21,'1 (a)'!$B$9:$Y$51,MATCH('1 (b)'!K$8,'1 (a)'!$B$8:$Y$8,0),0)</f>
        <v>83.483440000000002</v>
      </c>
      <c r="L21" s="263">
        <f>VLOOKUP($B21,'1 (a)'!$B$9:$Y$51,MATCH('1 (b)'!L$8,'1 (a)'!$B$8:$Y$8,0),0)</f>
        <v>70.789792000000006</v>
      </c>
      <c r="M21" s="263">
        <f>VLOOKUP($B21,'1 (a)'!$B$9:$Y$51,MATCH('1 (b)'!M$8,'1 (a)'!$B$8:$Y$8,0),0)</f>
        <v>86.279905600000006</v>
      </c>
    </row>
    <row r="22" spans="2:13" ht="20.399999999999999" thickTop="1" thickBot="1">
      <c r="B22" s="264" t="s">
        <v>696</v>
      </c>
      <c r="C22" s="263" t="str">
        <f>VLOOKUP($B22,'1 (a)'!$B$9:$Y$51,MATCH('1 (b)'!C$8,'1 (a)'!$B$8:$Y$8,0),0)</f>
        <v>Household</v>
      </c>
      <c r="D22" s="263">
        <f>VLOOKUP($B22,'1 (a)'!$B$9:$Y$51,MATCH('1 (b)'!D$8,'1 (a)'!$B$8:$Y$8,0),0)</f>
        <v>17</v>
      </c>
      <c r="E22" s="263">
        <f>VLOOKUP($B22,'1 (a)'!$B$9:$Y$51,MATCH('1 (b)'!E$8,'1 (a)'!$B$8:$Y$8,0),0)</f>
        <v>44.2</v>
      </c>
      <c r="F22" s="263">
        <f>VLOOKUP($B22,'1 (a)'!$B$9:$Y$51,MATCH('1 (b)'!F$8,'1 (a)'!$B$8:$Y$8,0),0)</f>
        <v>68.3</v>
      </c>
      <c r="G22" s="263">
        <f>VLOOKUP($B22,'1 (a)'!$B$9:$Y$51,MATCH('1 (b)'!G$8,'1 (a)'!$B$8:$Y$8,0),0)</f>
        <v>91.5</v>
      </c>
      <c r="H22" s="263">
        <f>VLOOKUP($B22,'1 (a)'!$B$9:$Y$51,MATCH('1 (b)'!H$8,'1 (a)'!$B$8:$Y$8,0),0)</f>
        <v>87.14</v>
      </c>
      <c r="I22" s="263">
        <f>VLOOKUP($B22,'1 (a)'!$B$9:$Y$51,MATCH('1 (b)'!I$8,'1 (a)'!$B$8:$Y$8,0),0)</f>
        <v>104.52999999999999</v>
      </c>
      <c r="J22" s="263">
        <f>VLOOKUP($B22,'1 (a)'!$B$9:$Y$51,MATCH('1 (b)'!J$8,'1 (a)'!$B$8:$Y$8,0),0)</f>
        <v>109.3295</v>
      </c>
      <c r="K22" s="263">
        <f>VLOOKUP($B22,'1 (a)'!$B$9:$Y$51,MATCH('1 (b)'!K$8,'1 (a)'!$B$8:$Y$8,0),0)</f>
        <v>106.81309999999999</v>
      </c>
      <c r="L22" s="263">
        <f>VLOOKUP($B22,'1 (a)'!$B$9:$Y$51,MATCH('1 (b)'!L$8,'1 (a)'!$B$8:$Y$8,0),0)</f>
        <v>92.380329999999987</v>
      </c>
      <c r="M22" s="263">
        <f>VLOOKUP($B22,'1 (a)'!$B$9:$Y$51,MATCH('1 (b)'!M$8,'1 (a)'!$B$8:$Y$8,0),0)</f>
        <v>109.10804399999999</v>
      </c>
    </row>
    <row r="23" spans="2:13" ht="20.399999999999999" thickTop="1" thickBot="1">
      <c r="B23" s="266" t="s">
        <v>697</v>
      </c>
      <c r="C23" s="263" t="str">
        <f>VLOOKUP($B23,'1 (a)'!$B$9:$Y$51,MATCH('1 (b)'!C$8,'1 (a)'!$B$8:$Y$8,0),0)</f>
        <v>Nondurables</v>
      </c>
      <c r="D23" s="263">
        <f>VLOOKUP($B23,'1 (a)'!$B$9:$Y$51,MATCH('1 (b)'!D$8,'1 (a)'!$B$8:$Y$8,0),0)</f>
        <v>49.1</v>
      </c>
      <c r="E23" s="263">
        <f>VLOOKUP($B23,'1 (a)'!$B$9:$Y$51,MATCH('1 (b)'!E$8,'1 (a)'!$B$8:$Y$8,0),0)</f>
        <v>109</v>
      </c>
      <c r="F23" s="263">
        <f>VLOOKUP($B23,'1 (a)'!$B$9:$Y$51,MATCH('1 (b)'!F$8,'1 (a)'!$B$8:$Y$8,0),0)</f>
        <v>158.6</v>
      </c>
      <c r="G23" s="263">
        <f>VLOOKUP($B23,'1 (a)'!$B$9:$Y$51,MATCH('1 (b)'!G$8,'1 (a)'!$B$8:$Y$8,0),0)</f>
        <v>215.5</v>
      </c>
      <c r="H23" s="263">
        <f>VLOOKUP($B23,'1 (a)'!$B$9:$Y$51,MATCH('1 (b)'!H$8,'1 (a)'!$B$8:$Y$8,0),0)</f>
        <v>212.84</v>
      </c>
      <c r="I23" s="263">
        <f>VLOOKUP($B23,'1 (a)'!$B$9:$Y$51,MATCH('1 (b)'!I$8,'1 (a)'!$B$8:$Y$8,0),0)</f>
        <v>263.72200000000004</v>
      </c>
      <c r="J23" s="263">
        <f>VLOOKUP($B23,'1 (a)'!$B$9:$Y$51,MATCH('1 (b)'!J$8,'1 (a)'!$B$8:$Y$8,0),0)</f>
        <v>266.17959999999999</v>
      </c>
      <c r="K23" s="263">
        <f>VLOOKUP($B23,'1 (a)'!$B$9:$Y$51,MATCH('1 (b)'!K$8,'1 (a)'!$B$8:$Y$8,0),0)</f>
        <v>255.74227999999999</v>
      </c>
      <c r="L23" s="263">
        <f>VLOOKUP($B23,'1 (a)'!$B$9:$Y$51,MATCH('1 (b)'!L$8,'1 (a)'!$B$8:$Y$8,0),0)</f>
        <v>229.94630400000003</v>
      </c>
      <c r="M23" s="263">
        <f>VLOOKUP($B23,'1 (a)'!$B$9:$Y$51,MATCH('1 (b)'!M$8,'1 (a)'!$B$8:$Y$8,0),0)</f>
        <v>270.66220720000001</v>
      </c>
    </row>
    <row r="24" spans="2:13" ht="20.399999999999999" thickTop="1" thickBot="1">
      <c r="B24" s="264" t="s">
        <v>698</v>
      </c>
      <c r="C24" s="263" t="str">
        <f>VLOOKUP($B24,'1 (a)'!$B$9:$Y$51,MATCH('1 (b)'!C$8,'1 (a)'!$B$8:$Y$8,0),0)</f>
        <v>Food Service</v>
      </c>
      <c r="D24" s="263">
        <f>VLOOKUP($B24,'1 (a)'!$B$9:$Y$51,MATCH('1 (b)'!D$8,'1 (a)'!$B$8:$Y$8,0),0)</f>
        <v>1.4125000000000001</v>
      </c>
      <c r="E24" s="263">
        <f>VLOOKUP($B24,'1 (a)'!$B$9:$Y$51,MATCH('1 (b)'!E$8,'1 (a)'!$B$8:$Y$8,0),0)</f>
        <v>42.75</v>
      </c>
      <c r="F24" s="263">
        <f>VLOOKUP($B24,'1 (a)'!$B$9:$Y$51,MATCH('1 (b)'!F$8,'1 (a)'!$B$8:$Y$8,0),0)</f>
        <v>10.3</v>
      </c>
      <c r="G24" s="263">
        <f>VLOOKUP($B24,'1 (a)'!$B$9:$Y$51,MATCH('1 (b)'!G$8,'1 (a)'!$B$8:$Y$8,0),0)</f>
        <v>11.5</v>
      </c>
      <c r="H24" s="263">
        <f>VLOOKUP($B24,'1 (a)'!$B$9:$Y$51,MATCH('1 (b)'!H$8,'1 (a)'!$B$8:$Y$8,0),0)</f>
        <v>11.72</v>
      </c>
      <c r="I24" s="263">
        <f>VLOOKUP($B24,'1 (a)'!$B$9:$Y$51,MATCH('1 (b)'!I$8,'1 (a)'!$B$8:$Y$8,0),0)</f>
        <v>12.446</v>
      </c>
      <c r="J24" s="263">
        <f>VLOOKUP($B24,'1 (a)'!$B$9:$Y$51,MATCH('1 (b)'!J$8,'1 (a)'!$B$8:$Y$8,0),0)</f>
        <v>12.052800000000001</v>
      </c>
      <c r="K24" s="263">
        <f>VLOOKUP($B24,'1 (a)'!$B$9:$Y$51,MATCH('1 (b)'!K$8,'1 (a)'!$B$8:$Y$8,0),0)</f>
        <v>11.852040000000001</v>
      </c>
      <c r="L24" s="263">
        <f>VLOOKUP($B24,'1 (a)'!$B$9:$Y$51,MATCH('1 (b)'!L$8,'1 (a)'!$B$8:$Y$8,0),0)</f>
        <v>12.017272</v>
      </c>
      <c r="M24" s="263">
        <f>VLOOKUP($B24,'1 (a)'!$B$9:$Y$51,MATCH('1 (b)'!M$8,'1 (a)'!$B$8:$Y$8,0),0)</f>
        <v>12.315069600000001</v>
      </c>
    </row>
    <row r="25" spans="2:13" ht="20.399999999999999" thickTop="1" thickBot="1">
      <c r="B25" s="266" t="s">
        <v>699</v>
      </c>
      <c r="C25" s="263" t="str">
        <f>VLOOKUP($B25,'1 (a)'!$B$9:$Y$51,MATCH('1 (b)'!C$8,'1 (a)'!$B$8:$Y$8,0),0)</f>
        <v>Apparel</v>
      </c>
      <c r="D25" s="263">
        <f>VLOOKUP($B25,'1 (a)'!$B$9:$Y$51,MATCH('1 (b)'!D$8,'1 (a)'!$B$8:$Y$8,0),0)</f>
        <v>4.5</v>
      </c>
      <c r="E25" s="263">
        <f>VLOOKUP($B25,'1 (a)'!$B$9:$Y$51,MATCH('1 (b)'!E$8,'1 (a)'!$B$8:$Y$8,0),0)</f>
        <v>10.5</v>
      </c>
      <c r="F25" s="263">
        <f>VLOOKUP($B25,'1 (a)'!$B$9:$Y$51,MATCH('1 (b)'!F$8,'1 (a)'!$B$8:$Y$8,0),0)</f>
        <v>13.1</v>
      </c>
      <c r="G25" s="263">
        <f>VLOOKUP($B25,'1 (a)'!$B$9:$Y$51,MATCH('1 (b)'!G$8,'1 (a)'!$B$8:$Y$8,0),0)</f>
        <v>18</v>
      </c>
      <c r="H25" s="263">
        <f>VLOOKUP($B25,'1 (a)'!$B$9:$Y$51,MATCH('1 (b)'!H$8,'1 (a)'!$B$8:$Y$8,0),0)</f>
        <v>17.5502</v>
      </c>
      <c r="I25" s="263">
        <f>VLOOKUP($B25,'1 (a)'!$B$9:$Y$51,MATCH('1 (b)'!I$8,'1 (a)'!$B$8:$Y$8,0),0)</f>
        <v>18.498459999999998</v>
      </c>
      <c r="J25" s="263">
        <f>VLOOKUP($B25,'1 (a)'!$B$9:$Y$51,MATCH('1 (b)'!J$8,'1 (a)'!$B$8:$Y$8,0),0)</f>
        <v>18.751228000000001</v>
      </c>
      <c r="K25" s="263">
        <f>VLOOKUP($B25,'1 (a)'!$B$9:$Y$51,MATCH('1 (b)'!K$8,'1 (a)'!$B$8:$Y$8,0),0)</f>
        <v>18.6639804</v>
      </c>
      <c r="L25" s="263">
        <f>VLOOKUP($B25,'1 (a)'!$B$9:$Y$51,MATCH('1 (b)'!L$8,'1 (a)'!$B$8:$Y$8,0),0)</f>
        <v>17.826850719999999</v>
      </c>
      <c r="M25" s="263">
        <f>VLOOKUP($B25,'1 (a)'!$B$9:$Y$51,MATCH('1 (b)'!M$8,'1 (a)'!$B$8:$Y$8,0),0)</f>
        <v>18.750441095999999</v>
      </c>
    </row>
    <row r="26" spans="2:13" ht="20.399999999999999" thickTop="1" thickBot="1">
      <c r="B26" s="264" t="s">
        <v>700</v>
      </c>
      <c r="C26" s="263" t="str">
        <f>VLOOKUP($B26,'1 (a)'!$B$9:$Y$51,MATCH('1 (b)'!C$8,'1 (a)'!$B$8:$Y$8,0),0)</f>
        <v>Nondurables</v>
      </c>
      <c r="D26" s="263">
        <f>VLOOKUP($B26,'1 (a)'!$B$9:$Y$51,MATCH('1 (b)'!D$8,'1 (a)'!$B$8:$Y$8,0),0)</f>
        <v>6.1</v>
      </c>
      <c r="E26" s="263">
        <f>VLOOKUP($B26,'1 (a)'!$B$9:$Y$51,MATCH('1 (b)'!E$8,'1 (a)'!$B$8:$Y$8,0),0)</f>
        <v>7.8</v>
      </c>
      <c r="F26" s="263">
        <f>VLOOKUP($B26,'1 (a)'!$B$9:$Y$51,MATCH('1 (b)'!F$8,'1 (a)'!$B$8:$Y$8,0),0)</f>
        <v>8.5</v>
      </c>
      <c r="G26" s="263">
        <f>VLOOKUP($B26,'1 (a)'!$B$9:$Y$51,MATCH('1 (b)'!G$8,'1 (a)'!$B$8:$Y$8,0),0)</f>
        <v>8.3000000000000007</v>
      </c>
      <c r="H26" s="263">
        <f>VLOOKUP($B26,'1 (a)'!$B$9:$Y$51,MATCH('1 (b)'!H$8,'1 (a)'!$B$8:$Y$8,0),0)</f>
        <v>8.3071999999999999</v>
      </c>
      <c r="I26" s="263">
        <f>VLOOKUP($B26,'1 (a)'!$B$9:$Y$51,MATCH('1 (b)'!I$8,'1 (a)'!$B$8:$Y$8,0),0)</f>
        <v>9.8265600000000006</v>
      </c>
      <c r="J26" s="263">
        <f>VLOOKUP($B26,'1 (a)'!$B$9:$Y$51,MATCH('1 (b)'!J$8,'1 (a)'!$B$8:$Y$8,0),0)</f>
        <v>9.4613080000000007</v>
      </c>
      <c r="K26" s="263">
        <f>VLOOKUP($B26,'1 (a)'!$B$9:$Y$51,MATCH('1 (b)'!K$8,'1 (a)'!$B$8:$Y$8,0),0)</f>
        <v>9.0380744000000011</v>
      </c>
      <c r="L26" s="263">
        <f>VLOOKUP($B26,'1 (a)'!$B$9:$Y$51,MATCH('1 (b)'!L$8,'1 (a)'!$B$8:$Y$8,0),0)</f>
        <v>8.8841799200000011</v>
      </c>
      <c r="M26" s="263">
        <f>VLOOKUP($B26,'1 (a)'!$B$9:$Y$51,MATCH('1 (b)'!M$8,'1 (a)'!$B$8:$Y$8,0),0)</f>
        <v>9.7900866560000015</v>
      </c>
    </row>
    <row r="27" spans="2:13" ht="19.8" thickTop="1">
      <c r="C27" s="263"/>
      <c r="D27" s="263"/>
      <c r="E27" s="263"/>
      <c r="F27" s="263"/>
      <c r="G27" s="263"/>
      <c r="H27" s="263"/>
      <c r="I27" s="263"/>
      <c r="J27" s="263"/>
      <c r="K27" s="263"/>
      <c r="L27" s="263"/>
      <c r="M27" s="263"/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16"/>
  <dimension ref="B3:I69"/>
  <sheetViews>
    <sheetView showGridLines="0" topLeftCell="A6" workbookViewId="0">
      <selection activeCell="H8" sqref="H8"/>
    </sheetView>
  </sheetViews>
  <sheetFormatPr defaultColWidth="9.109375" defaultRowHeight="13.2"/>
  <cols>
    <col min="1" max="1" width="6.44140625" style="212" customWidth="1"/>
    <col min="2" max="2" width="18.44140625" style="212" bestFit="1" customWidth="1"/>
    <col min="3" max="3" width="18.6640625" style="212" customWidth="1"/>
    <col min="4" max="4" width="16.5546875" style="255" customWidth="1"/>
    <col min="5" max="6" width="14" style="256" customWidth="1"/>
    <col min="7" max="7" width="14.44140625" style="256" customWidth="1"/>
    <col min="8" max="8" width="15.5546875" style="257" bestFit="1" customWidth="1"/>
    <col min="9" max="9" width="17.33203125" style="212" customWidth="1"/>
    <col min="10" max="16384" width="9.109375" style="212"/>
  </cols>
  <sheetData>
    <row r="3" spans="2:9" s="1" customFormat="1" ht="38.25" customHeight="1" thickBot="1">
      <c r="B3" s="2" t="s">
        <v>640</v>
      </c>
      <c r="C3" s="3"/>
      <c r="D3" s="3"/>
      <c r="E3" s="3"/>
    </row>
    <row r="4" spans="2:9" s="1" customFormat="1" ht="17.25" customHeight="1">
      <c r="B4" s="25"/>
      <c r="C4"/>
      <c r="D4"/>
      <c r="E4"/>
      <c r="H4"/>
    </row>
    <row r="5" spans="2:9" s="1" customFormat="1" ht="17.25" customHeight="1">
      <c r="B5" s="25"/>
      <c r="C5"/>
      <c r="D5"/>
      <c r="E5"/>
      <c r="H5"/>
    </row>
    <row r="6" spans="2:9" s="236" customFormat="1" ht="16.5" customHeight="1">
      <c r="B6" s="231" t="s">
        <v>642</v>
      </c>
      <c r="C6" s="232" t="s">
        <v>644</v>
      </c>
      <c r="D6" s="233" t="s">
        <v>647</v>
      </c>
      <c r="E6" s="233" t="s">
        <v>237</v>
      </c>
      <c r="F6" s="234" t="s">
        <v>643</v>
      </c>
      <c r="G6" s="233" t="s">
        <v>648</v>
      </c>
      <c r="H6" s="233" t="s">
        <v>645</v>
      </c>
      <c r="I6" s="235" t="s">
        <v>646</v>
      </c>
    </row>
    <row r="7" spans="2:9" s="236" customFormat="1" ht="16.5" customHeight="1">
      <c r="B7" s="237">
        <v>2348</v>
      </c>
      <c r="C7" s="238" t="s">
        <v>649</v>
      </c>
      <c r="D7" s="238" t="s">
        <v>650</v>
      </c>
      <c r="E7" s="239" t="s">
        <v>651</v>
      </c>
      <c r="F7" s="240">
        <v>40240</v>
      </c>
      <c r="G7" s="241">
        <v>10</v>
      </c>
      <c r="H7" s="241">
        <v>2</v>
      </c>
      <c r="I7" s="242">
        <f t="shared" ref="I7:I69" si="0">G7*H7</f>
        <v>20</v>
      </c>
    </row>
    <row r="8" spans="2:9" s="236" customFormat="1" ht="16.5" customHeight="1">
      <c r="B8" s="243">
        <v>2415</v>
      </c>
      <c r="C8" s="244" t="s">
        <v>652</v>
      </c>
      <c r="D8" s="244" t="s">
        <v>653</v>
      </c>
      <c r="E8" s="245" t="s">
        <v>91</v>
      </c>
      <c r="F8" s="246">
        <v>40226</v>
      </c>
      <c r="G8" s="247">
        <v>6</v>
      </c>
      <c r="H8" s="247">
        <v>10</v>
      </c>
      <c r="I8" s="248">
        <f t="shared" si="0"/>
        <v>60</v>
      </c>
    </row>
    <row r="9" spans="2:9" s="236" customFormat="1" ht="16.5" customHeight="1">
      <c r="B9" s="237">
        <v>2419</v>
      </c>
      <c r="C9" s="238" t="s">
        <v>654</v>
      </c>
      <c r="D9" s="238" t="s">
        <v>655</v>
      </c>
      <c r="E9" s="239" t="s">
        <v>656</v>
      </c>
      <c r="F9" s="240">
        <v>40211</v>
      </c>
      <c r="G9" s="241">
        <v>110</v>
      </c>
      <c r="H9" s="241">
        <v>3</v>
      </c>
      <c r="I9" s="242">
        <f t="shared" si="0"/>
        <v>330</v>
      </c>
    </row>
    <row r="10" spans="2:9" s="236" customFormat="1" ht="16.5" customHeight="1">
      <c r="B10" s="243">
        <v>2483</v>
      </c>
      <c r="C10" s="244" t="s">
        <v>657</v>
      </c>
      <c r="D10" s="244" t="s">
        <v>655</v>
      </c>
      <c r="E10" s="245" t="s">
        <v>651</v>
      </c>
      <c r="F10" s="246">
        <v>40255</v>
      </c>
      <c r="G10" s="247">
        <v>20</v>
      </c>
      <c r="H10" s="247">
        <v>6</v>
      </c>
      <c r="I10" s="248">
        <f t="shared" si="0"/>
        <v>120</v>
      </c>
    </row>
    <row r="11" spans="2:9" s="236" customFormat="1" ht="16.5" customHeight="1">
      <c r="B11" s="237">
        <v>2501</v>
      </c>
      <c r="C11" s="238" t="s">
        <v>658</v>
      </c>
      <c r="D11" s="238" t="s">
        <v>659</v>
      </c>
      <c r="E11" s="239" t="s">
        <v>660</v>
      </c>
      <c r="F11" s="240">
        <v>40229</v>
      </c>
      <c r="G11" s="241">
        <v>195</v>
      </c>
      <c r="H11" s="241">
        <v>4</v>
      </c>
      <c r="I11" s="242">
        <f t="shared" si="0"/>
        <v>780</v>
      </c>
    </row>
    <row r="12" spans="2:9" s="236" customFormat="1" ht="16.5" customHeight="1">
      <c r="B12" s="243">
        <v>2538</v>
      </c>
      <c r="C12" s="244" t="s">
        <v>657</v>
      </c>
      <c r="D12" s="244" t="s">
        <v>661</v>
      </c>
      <c r="E12" s="245" t="s">
        <v>651</v>
      </c>
      <c r="F12" s="246">
        <v>40272</v>
      </c>
      <c r="G12" s="247">
        <v>20</v>
      </c>
      <c r="H12" s="247">
        <v>10</v>
      </c>
      <c r="I12" s="248">
        <f t="shared" si="0"/>
        <v>200</v>
      </c>
    </row>
    <row r="13" spans="2:9" s="236" customFormat="1" ht="16.5" customHeight="1">
      <c r="B13" s="237">
        <v>2559</v>
      </c>
      <c r="C13" s="238" t="s">
        <v>649</v>
      </c>
      <c r="D13" s="238" t="s">
        <v>659</v>
      </c>
      <c r="E13" s="239" t="s">
        <v>91</v>
      </c>
      <c r="F13" s="240">
        <v>40247</v>
      </c>
      <c r="G13" s="241">
        <v>10</v>
      </c>
      <c r="H13" s="241">
        <v>20</v>
      </c>
      <c r="I13" s="242">
        <f t="shared" si="0"/>
        <v>200</v>
      </c>
    </row>
    <row r="14" spans="2:9" s="236" customFormat="1" ht="16.5" customHeight="1">
      <c r="B14" s="243">
        <v>2577</v>
      </c>
      <c r="C14" s="244" t="s">
        <v>662</v>
      </c>
      <c r="D14" s="244" t="s">
        <v>663</v>
      </c>
      <c r="E14" s="245" t="s">
        <v>91</v>
      </c>
      <c r="F14" s="246">
        <v>40266</v>
      </c>
      <c r="G14" s="247">
        <v>12</v>
      </c>
      <c r="H14" s="247">
        <v>2</v>
      </c>
      <c r="I14" s="248">
        <f t="shared" si="0"/>
        <v>24</v>
      </c>
    </row>
    <row r="15" spans="2:9" s="236" customFormat="1" ht="16.5" customHeight="1">
      <c r="B15" s="237">
        <v>2584</v>
      </c>
      <c r="C15" s="238" t="s">
        <v>657</v>
      </c>
      <c r="D15" s="238" t="s">
        <v>664</v>
      </c>
      <c r="E15" s="239" t="s">
        <v>660</v>
      </c>
      <c r="F15" s="240">
        <v>40255</v>
      </c>
      <c r="G15" s="241">
        <v>20</v>
      </c>
      <c r="H15" s="241">
        <v>25</v>
      </c>
      <c r="I15" s="242">
        <f t="shared" si="0"/>
        <v>500</v>
      </c>
    </row>
    <row r="16" spans="2:9" s="236" customFormat="1" ht="16.5" customHeight="1">
      <c r="B16" s="243">
        <v>2672</v>
      </c>
      <c r="C16" s="244" t="s">
        <v>652</v>
      </c>
      <c r="D16" s="244" t="s">
        <v>653</v>
      </c>
      <c r="E16" s="245" t="s">
        <v>651</v>
      </c>
      <c r="F16" s="246">
        <v>40254</v>
      </c>
      <c r="G16" s="247">
        <v>6</v>
      </c>
      <c r="H16" s="247">
        <v>18</v>
      </c>
      <c r="I16" s="248">
        <f t="shared" si="0"/>
        <v>108</v>
      </c>
    </row>
    <row r="17" spans="2:9" s="236" customFormat="1" ht="16.5" customHeight="1">
      <c r="B17" s="237">
        <v>2694</v>
      </c>
      <c r="C17" s="238" t="s">
        <v>665</v>
      </c>
      <c r="D17" s="238" t="s">
        <v>666</v>
      </c>
      <c r="E17" s="239" t="s">
        <v>651</v>
      </c>
      <c r="F17" s="240">
        <v>40230</v>
      </c>
      <c r="G17" s="241">
        <v>400</v>
      </c>
      <c r="H17" s="241">
        <v>3</v>
      </c>
      <c r="I17" s="242">
        <f t="shared" si="0"/>
        <v>1200</v>
      </c>
    </row>
    <row r="18" spans="2:9" s="236" customFormat="1" ht="16.5" customHeight="1">
      <c r="B18" s="243">
        <v>2695</v>
      </c>
      <c r="C18" s="244" t="s">
        <v>658</v>
      </c>
      <c r="D18" s="244" t="s">
        <v>664</v>
      </c>
      <c r="E18" s="245" t="s">
        <v>660</v>
      </c>
      <c r="F18" s="246">
        <v>40251</v>
      </c>
      <c r="G18" s="247">
        <v>195</v>
      </c>
      <c r="H18" s="247">
        <v>2</v>
      </c>
      <c r="I18" s="248">
        <f t="shared" si="0"/>
        <v>390</v>
      </c>
    </row>
    <row r="19" spans="2:9" s="236" customFormat="1" ht="16.5" customHeight="1">
      <c r="B19" s="237">
        <v>2743</v>
      </c>
      <c r="C19" s="238" t="s">
        <v>657</v>
      </c>
      <c r="D19" s="238" t="s">
        <v>664</v>
      </c>
      <c r="E19" s="239" t="s">
        <v>91</v>
      </c>
      <c r="F19" s="240">
        <v>40239</v>
      </c>
      <c r="G19" s="241">
        <v>20</v>
      </c>
      <c r="H19" s="241">
        <v>11</v>
      </c>
      <c r="I19" s="242">
        <f t="shared" si="0"/>
        <v>220</v>
      </c>
    </row>
    <row r="20" spans="2:9" s="236" customFormat="1" ht="16.5" customHeight="1">
      <c r="B20" s="243">
        <v>2754</v>
      </c>
      <c r="C20" s="244" t="s">
        <v>658</v>
      </c>
      <c r="D20" s="244" t="s">
        <v>650</v>
      </c>
      <c r="E20" s="245" t="s">
        <v>91</v>
      </c>
      <c r="F20" s="246">
        <v>40254</v>
      </c>
      <c r="G20" s="247">
        <v>195</v>
      </c>
      <c r="H20" s="247">
        <v>6</v>
      </c>
      <c r="I20" s="248">
        <f t="shared" si="0"/>
        <v>1170</v>
      </c>
    </row>
    <row r="21" spans="2:9" s="236" customFormat="1" ht="16.5" customHeight="1">
      <c r="B21" s="237">
        <v>2770</v>
      </c>
      <c r="C21" s="238" t="s">
        <v>665</v>
      </c>
      <c r="D21" s="238" t="s">
        <v>650</v>
      </c>
      <c r="E21" s="239" t="s">
        <v>651</v>
      </c>
      <c r="F21" s="240">
        <v>40266</v>
      </c>
      <c r="G21" s="241">
        <v>400</v>
      </c>
      <c r="H21" s="241">
        <v>1</v>
      </c>
      <c r="I21" s="242">
        <f t="shared" si="0"/>
        <v>400</v>
      </c>
    </row>
    <row r="22" spans="2:9" s="236" customFormat="1" ht="16.5" customHeight="1">
      <c r="B22" s="243">
        <v>2792</v>
      </c>
      <c r="C22" s="244" t="s">
        <v>654</v>
      </c>
      <c r="D22" s="244" t="s">
        <v>667</v>
      </c>
      <c r="E22" s="245" t="s">
        <v>656</v>
      </c>
      <c r="F22" s="246">
        <v>40230</v>
      </c>
      <c r="G22" s="247">
        <v>110</v>
      </c>
      <c r="H22" s="247">
        <v>5</v>
      </c>
      <c r="I22" s="248">
        <f t="shared" si="0"/>
        <v>550</v>
      </c>
    </row>
    <row r="23" spans="2:9" s="236" customFormat="1" ht="16.5" customHeight="1">
      <c r="B23" s="237">
        <v>2824</v>
      </c>
      <c r="C23" s="238" t="s">
        <v>657</v>
      </c>
      <c r="D23" s="238" t="s">
        <v>664</v>
      </c>
      <c r="E23" s="239" t="s">
        <v>651</v>
      </c>
      <c r="F23" s="240">
        <v>40253</v>
      </c>
      <c r="G23" s="241">
        <v>20</v>
      </c>
      <c r="H23" s="241">
        <v>20</v>
      </c>
      <c r="I23" s="242">
        <f t="shared" si="0"/>
        <v>400</v>
      </c>
    </row>
    <row r="24" spans="2:9" s="236" customFormat="1" ht="16.5" customHeight="1">
      <c r="B24" s="243">
        <v>2874</v>
      </c>
      <c r="C24" s="244" t="s">
        <v>652</v>
      </c>
      <c r="D24" s="244" t="s">
        <v>664</v>
      </c>
      <c r="E24" s="245" t="s">
        <v>660</v>
      </c>
      <c r="F24" s="246">
        <v>40229</v>
      </c>
      <c r="G24" s="247">
        <v>6</v>
      </c>
      <c r="H24" s="247">
        <v>12</v>
      </c>
      <c r="I24" s="248">
        <f t="shared" si="0"/>
        <v>72</v>
      </c>
    </row>
    <row r="25" spans="2:9" s="236" customFormat="1" ht="16.5" customHeight="1">
      <c r="B25" s="237">
        <v>2889</v>
      </c>
      <c r="C25" s="238" t="s">
        <v>668</v>
      </c>
      <c r="D25" s="238" t="s">
        <v>667</v>
      </c>
      <c r="E25" s="239" t="s">
        <v>651</v>
      </c>
      <c r="F25" s="240">
        <v>40247</v>
      </c>
      <c r="G25" s="241">
        <v>15</v>
      </c>
      <c r="H25" s="241">
        <v>10</v>
      </c>
      <c r="I25" s="242">
        <f t="shared" si="0"/>
        <v>150</v>
      </c>
    </row>
    <row r="26" spans="2:9" s="236" customFormat="1" ht="16.5" customHeight="1">
      <c r="B26" s="243">
        <v>2904</v>
      </c>
      <c r="C26" s="244" t="s">
        <v>654</v>
      </c>
      <c r="D26" s="244" t="s">
        <v>666</v>
      </c>
      <c r="E26" s="245" t="s">
        <v>91</v>
      </c>
      <c r="F26" s="246">
        <v>40250</v>
      </c>
      <c r="G26" s="247">
        <v>110</v>
      </c>
      <c r="H26" s="247">
        <v>3</v>
      </c>
      <c r="I26" s="248">
        <f t="shared" si="0"/>
        <v>330</v>
      </c>
    </row>
    <row r="27" spans="2:9" s="236" customFormat="1" ht="16.5" customHeight="1">
      <c r="B27" s="237">
        <v>2936</v>
      </c>
      <c r="C27" s="238" t="s">
        <v>669</v>
      </c>
      <c r="D27" s="238" t="s">
        <v>664</v>
      </c>
      <c r="E27" s="239" t="s">
        <v>656</v>
      </c>
      <c r="F27" s="240">
        <v>40211</v>
      </c>
      <c r="G27" s="241">
        <v>12</v>
      </c>
      <c r="H27" s="241">
        <v>15</v>
      </c>
      <c r="I27" s="242">
        <f t="shared" si="0"/>
        <v>180</v>
      </c>
    </row>
    <row r="28" spans="2:9" s="236" customFormat="1" ht="16.5" customHeight="1">
      <c r="B28" s="243">
        <v>2995</v>
      </c>
      <c r="C28" s="244" t="s">
        <v>654</v>
      </c>
      <c r="D28" s="244" t="s">
        <v>659</v>
      </c>
      <c r="E28" s="245" t="s">
        <v>660</v>
      </c>
      <c r="F28" s="246">
        <v>40235</v>
      </c>
      <c r="G28" s="247">
        <v>110</v>
      </c>
      <c r="H28" s="247">
        <v>2</v>
      </c>
      <c r="I28" s="248">
        <f t="shared" si="0"/>
        <v>220</v>
      </c>
    </row>
    <row r="29" spans="2:9" s="236" customFormat="1" ht="16.5" customHeight="1">
      <c r="B29" s="237">
        <v>3025</v>
      </c>
      <c r="C29" s="238" t="s">
        <v>662</v>
      </c>
      <c r="D29" s="238" t="s">
        <v>664</v>
      </c>
      <c r="E29" s="239" t="s">
        <v>660</v>
      </c>
      <c r="F29" s="240">
        <v>40270</v>
      </c>
      <c r="G29" s="241">
        <v>12</v>
      </c>
      <c r="H29" s="241">
        <v>8</v>
      </c>
      <c r="I29" s="242">
        <f t="shared" si="0"/>
        <v>96</v>
      </c>
    </row>
    <row r="30" spans="2:9" s="236" customFormat="1" ht="16.5" customHeight="1">
      <c r="B30" s="243">
        <v>3029</v>
      </c>
      <c r="C30" s="244" t="s">
        <v>657</v>
      </c>
      <c r="D30" s="244" t="s">
        <v>650</v>
      </c>
      <c r="E30" s="245" t="s">
        <v>660</v>
      </c>
      <c r="F30" s="246">
        <v>40230</v>
      </c>
      <c r="G30" s="247">
        <v>20</v>
      </c>
      <c r="H30" s="247">
        <v>15</v>
      </c>
      <c r="I30" s="248">
        <f t="shared" si="0"/>
        <v>300</v>
      </c>
    </row>
    <row r="31" spans="2:9" s="236" customFormat="1" ht="16.5" customHeight="1">
      <c r="B31" s="237">
        <v>3114</v>
      </c>
      <c r="C31" s="238" t="s">
        <v>662</v>
      </c>
      <c r="D31" s="238" t="s">
        <v>650</v>
      </c>
      <c r="E31" s="239" t="s">
        <v>651</v>
      </c>
      <c r="F31" s="240">
        <v>40239</v>
      </c>
      <c r="G31" s="241">
        <v>12</v>
      </c>
      <c r="H31" s="241">
        <v>30</v>
      </c>
      <c r="I31" s="242">
        <f t="shared" si="0"/>
        <v>360</v>
      </c>
    </row>
    <row r="32" spans="2:9" s="236" customFormat="1" ht="16.5" customHeight="1">
      <c r="B32" s="243">
        <v>3138</v>
      </c>
      <c r="C32" s="244" t="s">
        <v>649</v>
      </c>
      <c r="D32" s="244" t="s">
        <v>661</v>
      </c>
      <c r="E32" s="245" t="s">
        <v>660</v>
      </c>
      <c r="F32" s="246">
        <v>40215</v>
      </c>
      <c r="G32" s="247">
        <v>10</v>
      </c>
      <c r="H32" s="247">
        <v>5</v>
      </c>
      <c r="I32" s="248">
        <f t="shared" si="0"/>
        <v>50</v>
      </c>
    </row>
    <row r="33" spans="2:9" s="236" customFormat="1" ht="16.5" customHeight="1">
      <c r="B33" s="237">
        <v>3160</v>
      </c>
      <c r="C33" s="238" t="s">
        <v>665</v>
      </c>
      <c r="D33" s="238" t="s">
        <v>653</v>
      </c>
      <c r="E33" s="239" t="s">
        <v>660</v>
      </c>
      <c r="F33" s="240">
        <v>40250</v>
      </c>
      <c r="G33" s="241">
        <v>400</v>
      </c>
      <c r="H33" s="241">
        <v>1</v>
      </c>
      <c r="I33" s="242">
        <f t="shared" si="0"/>
        <v>400</v>
      </c>
    </row>
    <row r="34" spans="2:9" s="236" customFormat="1" ht="16.5" customHeight="1">
      <c r="B34" s="243">
        <v>3161</v>
      </c>
      <c r="C34" s="244" t="s">
        <v>657</v>
      </c>
      <c r="D34" s="244" t="s">
        <v>653</v>
      </c>
      <c r="E34" s="245" t="s">
        <v>91</v>
      </c>
      <c r="F34" s="246">
        <v>40266</v>
      </c>
      <c r="G34" s="247">
        <v>20</v>
      </c>
      <c r="H34" s="247">
        <v>20</v>
      </c>
      <c r="I34" s="248">
        <f t="shared" si="0"/>
        <v>400</v>
      </c>
    </row>
    <row r="35" spans="2:9" s="236" customFormat="1" ht="16.5" customHeight="1">
      <c r="B35" s="237">
        <v>3170</v>
      </c>
      <c r="C35" s="238" t="s">
        <v>662</v>
      </c>
      <c r="D35" s="238" t="s">
        <v>655</v>
      </c>
      <c r="E35" s="239" t="s">
        <v>656</v>
      </c>
      <c r="F35" s="240">
        <v>40235</v>
      </c>
      <c r="G35" s="241">
        <v>12</v>
      </c>
      <c r="H35" s="241">
        <v>10</v>
      </c>
      <c r="I35" s="242">
        <f t="shared" si="0"/>
        <v>120</v>
      </c>
    </row>
    <row r="36" spans="2:9" s="236" customFormat="1" ht="16.5" customHeight="1">
      <c r="B36" s="243">
        <v>3189</v>
      </c>
      <c r="C36" s="244" t="s">
        <v>665</v>
      </c>
      <c r="D36" s="244" t="s">
        <v>664</v>
      </c>
      <c r="E36" s="245" t="s">
        <v>660</v>
      </c>
      <c r="F36" s="246">
        <v>40215</v>
      </c>
      <c r="G36" s="247">
        <v>400</v>
      </c>
      <c r="H36" s="247">
        <v>5</v>
      </c>
      <c r="I36" s="248">
        <f t="shared" si="0"/>
        <v>2000</v>
      </c>
    </row>
    <row r="37" spans="2:9" s="236" customFormat="1" ht="16.5" customHeight="1">
      <c r="B37" s="237">
        <v>3222</v>
      </c>
      <c r="C37" s="238" t="s">
        <v>649</v>
      </c>
      <c r="D37" s="238" t="s">
        <v>661</v>
      </c>
      <c r="E37" s="239" t="s">
        <v>91</v>
      </c>
      <c r="F37" s="240">
        <v>40257</v>
      </c>
      <c r="G37" s="241">
        <v>10</v>
      </c>
      <c r="H37" s="241">
        <v>10</v>
      </c>
      <c r="I37" s="242">
        <f t="shared" si="0"/>
        <v>100</v>
      </c>
    </row>
    <row r="38" spans="2:9" s="236" customFormat="1" ht="16.5" customHeight="1">
      <c r="B38" s="243">
        <v>3287</v>
      </c>
      <c r="C38" s="244" t="s">
        <v>662</v>
      </c>
      <c r="D38" s="244" t="s">
        <v>664</v>
      </c>
      <c r="E38" s="245" t="s">
        <v>651</v>
      </c>
      <c r="F38" s="246">
        <v>40247</v>
      </c>
      <c r="G38" s="247">
        <v>12</v>
      </c>
      <c r="H38" s="247">
        <v>2</v>
      </c>
      <c r="I38" s="248">
        <f t="shared" si="0"/>
        <v>24</v>
      </c>
    </row>
    <row r="39" spans="2:9" s="236" customFormat="1" ht="16.5" customHeight="1">
      <c r="B39" s="237">
        <v>3334</v>
      </c>
      <c r="C39" s="238" t="s">
        <v>657</v>
      </c>
      <c r="D39" s="238" t="s">
        <v>659</v>
      </c>
      <c r="E39" s="239" t="s">
        <v>656</v>
      </c>
      <c r="F39" s="240">
        <v>40251</v>
      </c>
      <c r="G39" s="241">
        <v>20</v>
      </c>
      <c r="H39" s="241">
        <v>5</v>
      </c>
      <c r="I39" s="242">
        <f t="shared" si="0"/>
        <v>100</v>
      </c>
    </row>
    <row r="40" spans="2:9" s="236" customFormat="1" ht="16.5" customHeight="1">
      <c r="B40" s="243">
        <v>3350</v>
      </c>
      <c r="C40" s="244" t="s">
        <v>658</v>
      </c>
      <c r="D40" s="244" t="s">
        <v>664</v>
      </c>
      <c r="E40" s="245" t="s">
        <v>656</v>
      </c>
      <c r="F40" s="246">
        <v>40238</v>
      </c>
      <c r="G40" s="247">
        <v>195</v>
      </c>
      <c r="H40" s="247">
        <v>4</v>
      </c>
      <c r="I40" s="248">
        <f t="shared" si="0"/>
        <v>780</v>
      </c>
    </row>
    <row r="41" spans="2:9" s="236" customFormat="1" ht="16.5" customHeight="1">
      <c r="B41" s="237">
        <v>3352</v>
      </c>
      <c r="C41" s="238" t="s">
        <v>668</v>
      </c>
      <c r="D41" s="238" t="s">
        <v>650</v>
      </c>
      <c r="E41" s="239" t="s">
        <v>660</v>
      </c>
      <c r="F41" s="240">
        <v>40222</v>
      </c>
      <c r="G41" s="241">
        <v>15</v>
      </c>
      <c r="H41" s="241">
        <v>10</v>
      </c>
      <c r="I41" s="242">
        <f t="shared" si="0"/>
        <v>150</v>
      </c>
    </row>
    <row r="42" spans="2:9" s="236" customFormat="1" ht="16.5" customHeight="1">
      <c r="B42" s="243">
        <v>3360</v>
      </c>
      <c r="C42" s="244" t="s">
        <v>652</v>
      </c>
      <c r="D42" s="244" t="s">
        <v>663</v>
      </c>
      <c r="E42" s="245" t="s">
        <v>91</v>
      </c>
      <c r="F42" s="246">
        <v>40241</v>
      </c>
      <c r="G42" s="247">
        <v>6</v>
      </c>
      <c r="H42" s="247">
        <v>2</v>
      </c>
      <c r="I42" s="248">
        <f t="shared" si="0"/>
        <v>12</v>
      </c>
    </row>
    <row r="43" spans="2:9" s="236" customFormat="1" ht="16.5" customHeight="1">
      <c r="B43" s="237">
        <v>3397</v>
      </c>
      <c r="C43" s="238" t="s">
        <v>649</v>
      </c>
      <c r="D43" s="238" t="s">
        <v>664</v>
      </c>
      <c r="E43" s="239" t="s">
        <v>656</v>
      </c>
      <c r="F43" s="240">
        <v>40270</v>
      </c>
      <c r="G43" s="241">
        <v>10</v>
      </c>
      <c r="H43" s="241">
        <v>3</v>
      </c>
      <c r="I43" s="242">
        <f t="shared" si="0"/>
        <v>30</v>
      </c>
    </row>
    <row r="44" spans="2:9" s="236" customFormat="1" ht="16.5" customHeight="1">
      <c r="B44" s="243">
        <v>3405</v>
      </c>
      <c r="C44" s="244" t="s">
        <v>668</v>
      </c>
      <c r="D44" s="244" t="s">
        <v>661</v>
      </c>
      <c r="E44" s="245" t="s">
        <v>656</v>
      </c>
      <c r="F44" s="246">
        <v>40272</v>
      </c>
      <c r="G44" s="247">
        <v>15</v>
      </c>
      <c r="H44" s="247">
        <v>5</v>
      </c>
      <c r="I44" s="248">
        <f t="shared" si="0"/>
        <v>75</v>
      </c>
    </row>
    <row r="45" spans="2:9" s="236" customFormat="1" ht="16.5" customHeight="1">
      <c r="B45" s="237">
        <v>3438</v>
      </c>
      <c r="C45" s="238" t="s">
        <v>662</v>
      </c>
      <c r="D45" s="238" t="s">
        <v>661</v>
      </c>
      <c r="E45" s="239" t="s">
        <v>651</v>
      </c>
      <c r="F45" s="240">
        <v>40254</v>
      </c>
      <c r="G45" s="241">
        <v>12</v>
      </c>
      <c r="H45" s="241">
        <v>20</v>
      </c>
      <c r="I45" s="242">
        <f t="shared" si="0"/>
        <v>240</v>
      </c>
    </row>
    <row r="46" spans="2:9" s="236" customFormat="1" ht="16.5" customHeight="1">
      <c r="B46" s="243">
        <v>3500</v>
      </c>
      <c r="C46" s="244" t="s">
        <v>669</v>
      </c>
      <c r="D46" s="244" t="s">
        <v>664</v>
      </c>
      <c r="E46" s="245" t="s">
        <v>651</v>
      </c>
      <c r="F46" s="246">
        <v>40255</v>
      </c>
      <c r="G46" s="247">
        <v>12</v>
      </c>
      <c r="H46" s="247">
        <v>10</v>
      </c>
      <c r="I46" s="248">
        <f t="shared" si="0"/>
        <v>120</v>
      </c>
    </row>
    <row r="47" spans="2:9" s="236" customFormat="1" ht="16.5" customHeight="1">
      <c r="B47" s="237">
        <v>3502</v>
      </c>
      <c r="C47" s="238" t="s">
        <v>652</v>
      </c>
      <c r="D47" s="238" t="s">
        <v>653</v>
      </c>
      <c r="E47" s="239" t="s">
        <v>651</v>
      </c>
      <c r="F47" s="240">
        <v>40257</v>
      </c>
      <c r="G47" s="241">
        <v>6</v>
      </c>
      <c r="H47" s="241">
        <v>10</v>
      </c>
      <c r="I47" s="242">
        <f t="shared" si="0"/>
        <v>60</v>
      </c>
    </row>
    <row r="48" spans="2:9" s="236" customFormat="1" ht="16.5" customHeight="1">
      <c r="B48" s="243">
        <v>3525</v>
      </c>
      <c r="C48" s="244" t="s">
        <v>649</v>
      </c>
      <c r="D48" s="244" t="s">
        <v>661</v>
      </c>
      <c r="E48" s="245" t="s">
        <v>660</v>
      </c>
      <c r="F48" s="246">
        <v>40253</v>
      </c>
      <c r="G48" s="247">
        <v>10</v>
      </c>
      <c r="H48" s="247">
        <v>2</v>
      </c>
      <c r="I48" s="248">
        <f t="shared" si="0"/>
        <v>20</v>
      </c>
    </row>
    <row r="49" spans="2:9" s="236" customFormat="1" ht="16.5" customHeight="1">
      <c r="B49" s="237">
        <v>3555</v>
      </c>
      <c r="C49" s="238" t="s">
        <v>662</v>
      </c>
      <c r="D49" s="238" t="s">
        <v>663</v>
      </c>
      <c r="E49" s="239" t="s">
        <v>656</v>
      </c>
      <c r="F49" s="240">
        <v>40228</v>
      </c>
      <c r="G49" s="241">
        <v>12</v>
      </c>
      <c r="H49" s="241">
        <v>10</v>
      </c>
      <c r="I49" s="242">
        <f t="shared" si="0"/>
        <v>120</v>
      </c>
    </row>
    <row r="50" spans="2:9" s="236" customFormat="1" ht="16.5" customHeight="1">
      <c r="B50" s="243">
        <v>3571</v>
      </c>
      <c r="C50" s="244" t="s">
        <v>657</v>
      </c>
      <c r="D50" s="244" t="s">
        <v>661</v>
      </c>
      <c r="E50" s="245" t="s">
        <v>656</v>
      </c>
      <c r="F50" s="246">
        <v>40247</v>
      </c>
      <c r="G50" s="247">
        <v>20</v>
      </c>
      <c r="H50" s="247">
        <v>1</v>
      </c>
      <c r="I50" s="248">
        <f t="shared" si="0"/>
        <v>20</v>
      </c>
    </row>
    <row r="51" spans="2:9" s="236" customFormat="1" ht="16.5" customHeight="1">
      <c r="B51" s="237">
        <v>3664</v>
      </c>
      <c r="C51" s="238" t="s">
        <v>668</v>
      </c>
      <c r="D51" s="238" t="s">
        <v>663</v>
      </c>
      <c r="E51" s="239" t="s">
        <v>660</v>
      </c>
      <c r="F51" s="240">
        <v>40228</v>
      </c>
      <c r="G51" s="241">
        <v>15</v>
      </c>
      <c r="H51" s="241">
        <v>9</v>
      </c>
      <c r="I51" s="242">
        <f t="shared" si="0"/>
        <v>135</v>
      </c>
    </row>
    <row r="52" spans="2:9" s="236" customFormat="1" ht="16.5" customHeight="1">
      <c r="B52" s="243">
        <v>3703</v>
      </c>
      <c r="C52" s="244" t="s">
        <v>662</v>
      </c>
      <c r="D52" s="244" t="s">
        <v>661</v>
      </c>
      <c r="E52" s="245" t="s">
        <v>91</v>
      </c>
      <c r="F52" s="246">
        <v>40230</v>
      </c>
      <c r="G52" s="247">
        <v>12</v>
      </c>
      <c r="H52" s="247">
        <v>3</v>
      </c>
      <c r="I52" s="248">
        <f t="shared" si="0"/>
        <v>36</v>
      </c>
    </row>
    <row r="53" spans="2:9" s="236" customFormat="1" ht="16.5" customHeight="1">
      <c r="B53" s="237">
        <v>3709</v>
      </c>
      <c r="C53" s="238" t="s">
        <v>669</v>
      </c>
      <c r="D53" s="238" t="s">
        <v>655</v>
      </c>
      <c r="E53" s="239" t="s">
        <v>656</v>
      </c>
      <c r="F53" s="240">
        <v>40266</v>
      </c>
      <c r="G53" s="241">
        <v>12</v>
      </c>
      <c r="H53" s="241">
        <v>12</v>
      </c>
      <c r="I53" s="242">
        <f t="shared" si="0"/>
        <v>144</v>
      </c>
    </row>
    <row r="54" spans="2:9" s="236" customFormat="1" ht="16.5" customHeight="1">
      <c r="B54" s="243">
        <v>3786</v>
      </c>
      <c r="C54" s="244" t="s">
        <v>657</v>
      </c>
      <c r="D54" s="244" t="s">
        <v>655</v>
      </c>
      <c r="E54" s="245" t="s">
        <v>91</v>
      </c>
      <c r="F54" s="246">
        <v>40211</v>
      </c>
      <c r="G54" s="247">
        <v>20</v>
      </c>
      <c r="H54" s="247">
        <v>20</v>
      </c>
      <c r="I54" s="248">
        <f t="shared" si="0"/>
        <v>400</v>
      </c>
    </row>
    <row r="55" spans="2:9" s="236" customFormat="1" ht="16.5" customHeight="1">
      <c r="B55" s="237">
        <v>3825</v>
      </c>
      <c r="C55" s="238" t="s">
        <v>662</v>
      </c>
      <c r="D55" s="238" t="s">
        <v>663</v>
      </c>
      <c r="E55" s="239" t="s">
        <v>651</v>
      </c>
      <c r="F55" s="240">
        <v>40255</v>
      </c>
      <c r="G55" s="241">
        <v>12</v>
      </c>
      <c r="H55" s="241">
        <v>4</v>
      </c>
      <c r="I55" s="242">
        <f t="shared" si="0"/>
        <v>48</v>
      </c>
    </row>
    <row r="56" spans="2:9" s="236" customFormat="1" ht="16.5" customHeight="1">
      <c r="B56" s="243">
        <v>3856</v>
      </c>
      <c r="C56" s="244" t="s">
        <v>669</v>
      </c>
      <c r="D56" s="244" t="s">
        <v>650</v>
      </c>
      <c r="E56" s="245" t="s">
        <v>651</v>
      </c>
      <c r="F56" s="246">
        <v>40222</v>
      </c>
      <c r="G56" s="247">
        <v>12</v>
      </c>
      <c r="H56" s="247">
        <v>8</v>
      </c>
      <c r="I56" s="248">
        <f t="shared" si="0"/>
        <v>96</v>
      </c>
    </row>
    <row r="57" spans="2:9" s="236" customFormat="1" ht="16.5" customHeight="1">
      <c r="B57" s="237">
        <v>3864</v>
      </c>
      <c r="C57" s="238" t="s">
        <v>649</v>
      </c>
      <c r="D57" s="238" t="s">
        <v>653</v>
      </c>
      <c r="E57" s="239" t="s">
        <v>656</v>
      </c>
      <c r="F57" s="240">
        <v>40226</v>
      </c>
      <c r="G57" s="241">
        <v>10</v>
      </c>
      <c r="H57" s="241">
        <v>6</v>
      </c>
      <c r="I57" s="242">
        <f t="shared" si="0"/>
        <v>60</v>
      </c>
    </row>
    <row r="58" spans="2:9" s="236" customFormat="1" ht="16.5" customHeight="1">
      <c r="B58" s="243">
        <v>3881</v>
      </c>
      <c r="C58" s="244" t="s">
        <v>665</v>
      </c>
      <c r="D58" s="244" t="s">
        <v>655</v>
      </c>
      <c r="E58" s="245" t="s">
        <v>656</v>
      </c>
      <c r="F58" s="246">
        <v>40238</v>
      </c>
      <c r="G58" s="247">
        <v>400</v>
      </c>
      <c r="H58" s="247">
        <v>1</v>
      </c>
      <c r="I58" s="248">
        <f t="shared" si="0"/>
        <v>400</v>
      </c>
    </row>
    <row r="59" spans="2:9" s="236" customFormat="1" ht="16.5" customHeight="1">
      <c r="B59" s="237">
        <v>3886</v>
      </c>
      <c r="C59" s="238" t="s">
        <v>669</v>
      </c>
      <c r="D59" s="238" t="s">
        <v>663</v>
      </c>
      <c r="E59" s="239" t="s">
        <v>660</v>
      </c>
      <c r="F59" s="240">
        <v>40241</v>
      </c>
      <c r="G59" s="241">
        <v>12</v>
      </c>
      <c r="H59" s="241">
        <v>10</v>
      </c>
      <c r="I59" s="242">
        <f t="shared" si="0"/>
        <v>120</v>
      </c>
    </row>
    <row r="60" spans="2:9" s="236" customFormat="1" ht="16.5" customHeight="1">
      <c r="B60" s="243">
        <v>3913</v>
      </c>
      <c r="C60" s="244" t="s">
        <v>654</v>
      </c>
      <c r="D60" s="244" t="s">
        <v>650</v>
      </c>
      <c r="E60" s="245" t="s">
        <v>656</v>
      </c>
      <c r="F60" s="246">
        <v>40250</v>
      </c>
      <c r="G60" s="247">
        <v>110</v>
      </c>
      <c r="H60" s="247">
        <v>2</v>
      </c>
      <c r="I60" s="248">
        <f t="shared" si="0"/>
        <v>220</v>
      </c>
    </row>
    <row r="61" spans="2:9" s="236" customFormat="1" ht="16.5" customHeight="1">
      <c r="B61" s="237">
        <v>3915</v>
      </c>
      <c r="C61" s="238" t="s">
        <v>668</v>
      </c>
      <c r="D61" s="238" t="s">
        <v>653</v>
      </c>
      <c r="E61" s="239" t="s">
        <v>91</v>
      </c>
      <c r="F61" s="240">
        <v>40241</v>
      </c>
      <c r="G61" s="241">
        <v>15</v>
      </c>
      <c r="H61" s="241">
        <v>8</v>
      </c>
      <c r="I61" s="242">
        <f t="shared" si="0"/>
        <v>120</v>
      </c>
    </row>
    <row r="62" spans="2:9" s="236" customFormat="1" ht="16.5" customHeight="1">
      <c r="B62" s="243">
        <v>3945</v>
      </c>
      <c r="C62" s="244" t="s">
        <v>657</v>
      </c>
      <c r="D62" s="244" t="s">
        <v>659</v>
      </c>
      <c r="E62" s="245" t="s">
        <v>651</v>
      </c>
      <c r="F62" s="246">
        <v>40215</v>
      </c>
      <c r="G62" s="247">
        <v>20</v>
      </c>
      <c r="H62" s="247">
        <v>35</v>
      </c>
      <c r="I62" s="248">
        <f t="shared" si="0"/>
        <v>700</v>
      </c>
    </row>
    <row r="63" spans="2:9" s="236" customFormat="1" ht="16.5" customHeight="1">
      <c r="B63" s="237">
        <v>3959</v>
      </c>
      <c r="C63" s="238" t="s">
        <v>654</v>
      </c>
      <c r="D63" s="238" t="s">
        <v>661</v>
      </c>
      <c r="E63" s="239" t="s">
        <v>91</v>
      </c>
      <c r="F63" s="240">
        <v>40239</v>
      </c>
      <c r="G63" s="241">
        <v>110</v>
      </c>
      <c r="H63" s="241">
        <v>6</v>
      </c>
      <c r="I63" s="242">
        <f t="shared" si="0"/>
        <v>660</v>
      </c>
    </row>
    <row r="64" spans="2:9" s="236" customFormat="1" ht="16.5" customHeight="1">
      <c r="B64" s="243">
        <v>3977</v>
      </c>
      <c r="C64" s="244" t="s">
        <v>669</v>
      </c>
      <c r="D64" s="244" t="s">
        <v>661</v>
      </c>
      <c r="E64" s="245" t="s">
        <v>91</v>
      </c>
      <c r="F64" s="246">
        <v>40239</v>
      </c>
      <c r="G64" s="247">
        <v>12</v>
      </c>
      <c r="H64" s="247">
        <v>7</v>
      </c>
      <c r="I64" s="248">
        <f t="shared" si="0"/>
        <v>84</v>
      </c>
    </row>
    <row r="65" spans="2:9" s="236" customFormat="1" ht="16.5" customHeight="1">
      <c r="B65" s="237">
        <v>4007</v>
      </c>
      <c r="C65" s="238" t="s">
        <v>662</v>
      </c>
      <c r="D65" s="238" t="s">
        <v>655</v>
      </c>
      <c r="E65" s="239" t="s">
        <v>91</v>
      </c>
      <c r="F65" s="240">
        <v>40251</v>
      </c>
      <c r="G65" s="241">
        <v>12</v>
      </c>
      <c r="H65" s="241">
        <v>10</v>
      </c>
      <c r="I65" s="242">
        <f t="shared" si="0"/>
        <v>120</v>
      </c>
    </row>
    <row r="66" spans="2:9" s="236" customFormat="1" ht="16.5" customHeight="1">
      <c r="B66" s="243">
        <v>4107</v>
      </c>
      <c r="C66" s="244" t="s">
        <v>668</v>
      </c>
      <c r="D66" s="244" t="s">
        <v>650</v>
      </c>
      <c r="E66" s="245" t="s">
        <v>660</v>
      </c>
      <c r="F66" s="246">
        <v>40254</v>
      </c>
      <c r="G66" s="247">
        <v>15</v>
      </c>
      <c r="H66" s="247">
        <v>2</v>
      </c>
      <c r="I66" s="248">
        <f t="shared" si="0"/>
        <v>30</v>
      </c>
    </row>
    <row r="67" spans="2:9" s="236" customFormat="1" ht="16.5" customHeight="1">
      <c r="B67" s="237">
        <v>4164</v>
      </c>
      <c r="C67" s="238" t="s">
        <v>668</v>
      </c>
      <c r="D67" s="238" t="s">
        <v>659</v>
      </c>
      <c r="E67" s="239" t="s">
        <v>91</v>
      </c>
      <c r="F67" s="240">
        <v>40257</v>
      </c>
      <c r="G67" s="241">
        <v>15</v>
      </c>
      <c r="H67" s="241">
        <v>10</v>
      </c>
      <c r="I67" s="242">
        <f t="shared" si="0"/>
        <v>150</v>
      </c>
    </row>
    <row r="68" spans="2:9" s="236" customFormat="1" ht="16.5" customHeight="1">
      <c r="B68" s="243">
        <v>4167</v>
      </c>
      <c r="C68" s="244" t="s">
        <v>654</v>
      </c>
      <c r="D68" s="244" t="s">
        <v>661</v>
      </c>
      <c r="E68" s="245" t="s">
        <v>660</v>
      </c>
      <c r="F68" s="246">
        <v>40255</v>
      </c>
      <c r="G68" s="247">
        <v>110</v>
      </c>
      <c r="H68" s="247">
        <v>1</v>
      </c>
      <c r="I68" s="248">
        <f t="shared" si="0"/>
        <v>110</v>
      </c>
    </row>
    <row r="69" spans="2:9" s="236" customFormat="1" ht="16.5" customHeight="1">
      <c r="B69" s="249">
        <v>4230</v>
      </c>
      <c r="C69" s="250" t="s">
        <v>657</v>
      </c>
      <c r="D69" s="250" t="s">
        <v>653</v>
      </c>
      <c r="E69" s="251" t="s">
        <v>656</v>
      </c>
      <c r="F69" s="252">
        <v>40240</v>
      </c>
      <c r="G69" s="253">
        <v>20</v>
      </c>
      <c r="H69" s="253">
        <v>20</v>
      </c>
      <c r="I69" s="254">
        <f t="shared" si="0"/>
        <v>400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5"/>
  <dimension ref="B2:H35"/>
  <sheetViews>
    <sheetView showGridLines="0" workbookViewId="0">
      <selection activeCell="G13" sqref="G13"/>
    </sheetView>
  </sheetViews>
  <sheetFormatPr defaultColWidth="9.109375" defaultRowHeight="13.2"/>
  <cols>
    <col min="1" max="1" width="9.109375" style="212"/>
    <col min="2" max="2" width="11.88671875" style="212" customWidth="1"/>
    <col min="3" max="3" width="14.44140625" style="212" customWidth="1"/>
    <col min="4" max="4" width="12.109375" style="212" customWidth="1"/>
    <col min="5" max="5" width="17.5546875" style="212" customWidth="1"/>
    <col min="6" max="6" width="12.44140625" style="866" customWidth="1"/>
    <col min="7" max="7" width="23.109375" style="212" customWidth="1"/>
    <col min="8" max="16384" width="9.109375" style="212"/>
  </cols>
  <sheetData>
    <row r="2" spans="2:8" ht="6" customHeight="1"/>
    <row r="3" spans="2:8" s="1" customFormat="1" ht="38.25" customHeight="1" thickBot="1">
      <c r="B3" s="2" t="s">
        <v>640</v>
      </c>
      <c r="C3" s="3"/>
      <c r="D3" s="3"/>
      <c r="E3" s="3"/>
      <c r="F3" s="867"/>
    </row>
    <row r="4" spans="2:8" s="1" customFormat="1" ht="17.25" customHeight="1">
      <c r="B4" s="25"/>
      <c r="C4"/>
      <c r="D4"/>
      <c r="E4"/>
      <c r="F4" s="867"/>
      <c r="H4"/>
    </row>
    <row r="5" spans="2:8" s="1" customFormat="1" ht="17.25" customHeight="1">
      <c r="B5" s="25"/>
      <c r="C5"/>
      <c r="D5"/>
      <c r="E5"/>
      <c r="F5" s="867"/>
      <c r="H5"/>
    </row>
    <row r="6" spans="2:8" ht="23.4">
      <c r="B6" s="213" t="s">
        <v>641</v>
      </c>
    </row>
    <row r="8" spans="2:8" ht="19.5" customHeight="1">
      <c r="B8" s="214" t="s">
        <v>642</v>
      </c>
      <c r="C8" s="215" t="s">
        <v>643</v>
      </c>
      <c r="D8" s="214" t="s">
        <v>237</v>
      </c>
      <c r="E8" s="214" t="s">
        <v>644</v>
      </c>
      <c r="F8" s="868" t="s">
        <v>645</v>
      </c>
      <c r="G8" s="216" t="s">
        <v>646</v>
      </c>
    </row>
    <row r="9" spans="2:8" ht="19.5" customHeight="1">
      <c r="B9" s="217">
        <v>3786</v>
      </c>
      <c r="C9" s="218">
        <f>VLOOKUP($B9,'2 (a)'!$B$7:$I$69,MATCH('2 (b)'!C$8,'2 (a)'!$B$6:$I$6,0),0)</f>
        <v>40211</v>
      </c>
      <c r="D9" s="218" t="str">
        <f>VLOOKUP($B9,'2 (a)'!$B$7:$I$69,MATCH('2 (b)'!D$8,'2 (a)'!$B$6:$I$6,0),0)</f>
        <v>East</v>
      </c>
      <c r="E9" s="218" t="str">
        <f>VLOOKUP($B9,'2 (a)'!$B$7:$I$69,MATCH('2 (b)'!E$8,'2 (a)'!$B$6:$I$6,0),0)</f>
        <v>Golf Balls</v>
      </c>
      <c r="F9" s="869">
        <f>VLOOKUP($B9,'2 (a)'!$B$7:$I$69,MATCH('2 (b)'!F$8,'2 (a)'!$B$6:$I$6,0),0)</f>
        <v>20</v>
      </c>
      <c r="G9" s="218">
        <f>VLOOKUP($B9,'2 (a)'!$B$7:$I$69,MATCH('2 (b)'!G$8,'2 (a)'!$B$6:$I$6,0),0)</f>
        <v>400</v>
      </c>
    </row>
    <row r="10" spans="2:8" ht="19.5" customHeight="1">
      <c r="B10" s="219">
        <v>2538</v>
      </c>
      <c r="C10" s="218">
        <f>VLOOKUP($B10,'2 (a)'!$B$7:$I$69,MATCH('2 (b)'!C$8,'2 (a)'!$B$6:$I$6,0),0)</f>
        <v>40272</v>
      </c>
      <c r="D10" s="218" t="str">
        <f>VLOOKUP($B10,'2 (a)'!$B$7:$I$69,MATCH('2 (b)'!D$8,'2 (a)'!$B$6:$I$6,0),0)</f>
        <v>West</v>
      </c>
      <c r="E10" s="218" t="str">
        <f>VLOOKUP($B10,'2 (a)'!$B$7:$I$69,MATCH('2 (b)'!E$8,'2 (a)'!$B$6:$I$6,0),0)</f>
        <v>Golf Balls</v>
      </c>
      <c r="F10" s="869">
        <f>VLOOKUP($B10,'2 (a)'!$B$7:$I$69,MATCH('2 (b)'!F$8,'2 (a)'!$B$6:$I$6,0),0)</f>
        <v>10</v>
      </c>
      <c r="G10" s="218">
        <f>VLOOKUP($B10,'2 (a)'!$B$7:$I$69,MATCH('2 (b)'!G$8,'2 (a)'!$B$6:$I$6,0),0)</f>
        <v>200</v>
      </c>
    </row>
    <row r="11" spans="2:8" ht="19.5" customHeight="1">
      <c r="B11" s="217">
        <v>2904</v>
      </c>
      <c r="C11" s="218">
        <f>VLOOKUP($B11,'2 (a)'!$B$7:$I$69,MATCH('2 (b)'!C$8,'2 (a)'!$B$6:$I$6,0),0)</f>
        <v>40250</v>
      </c>
      <c r="D11" s="218" t="str">
        <f>VLOOKUP($B11,'2 (a)'!$B$7:$I$69,MATCH('2 (b)'!D$8,'2 (a)'!$B$6:$I$6,0),0)</f>
        <v>East</v>
      </c>
      <c r="E11" s="218" t="str">
        <f>VLOOKUP($B11,'2 (a)'!$B$7:$I$69,MATCH('2 (b)'!E$8,'2 (a)'!$B$6:$I$6,0),0)</f>
        <v>Stepper Machines</v>
      </c>
      <c r="F11" s="869">
        <f>VLOOKUP($B11,'2 (a)'!$B$7:$I$69,MATCH('2 (b)'!F$8,'2 (a)'!$B$6:$I$6,0),0)</f>
        <v>3</v>
      </c>
      <c r="G11" s="218">
        <f>VLOOKUP($B11,'2 (a)'!$B$7:$I$69,MATCH('2 (b)'!G$8,'2 (a)'!$B$6:$I$6,0),0)</f>
        <v>330</v>
      </c>
    </row>
    <row r="12" spans="2:8" ht="19.5" customHeight="1">
      <c r="B12" s="219">
        <v>3786</v>
      </c>
      <c r="C12" s="218">
        <f>VLOOKUP($B12,'2 (a)'!$B$7:$I$69,MATCH('2 (b)'!C$8,'2 (a)'!$B$6:$I$6,0),0)</f>
        <v>40211</v>
      </c>
      <c r="D12" s="218" t="str">
        <f>VLOOKUP($B12,'2 (a)'!$B$7:$I$69,MATCH('2 (b)'!D$8,'2 (a)'!$B$6:$I$6,0),0)</f>
        <v>East</v>
      </c>
      <c r="E12" s="218" t="str">
        <f>VLOOKUP($B12,'2 (a)'!$B$7:$I$69,MATCH('2 (b)'!E$8,'2 (a)'!$B$6:$I$6,0),0)</f>
        <v>Golf Balls</v>
      </c>
      <c r="F12" s="869">
        <f>VLOOKUP($B12,'2 (a)'!$B$7:$I$69,MATCH('2 (b)'!F$8,'2 (a)'!$B$6:$I$6,0),0)</f>
        <v>20</v>
      </c>
      <c r="G12" s="218">
        <f>VLOOKUP($B12,'2 (a)'!$B$7:$I$69,MATCH('2 (b)'!G$8,'2 (a)'!$B$6:$I$6,0),0)</f>
        <v>400</v>
      </c>
    </row>
    <row r="13" spans="2:8" ht="19.5" customHeight="1">
      <c r="B13" s="217">
        <v>3915</v>
      </c>
      <c r="C13" s="218">
        <f>VLOOKUP($B13,'2 (a)'!$B$7:$I$69,MATCH('2 (b)'!C$8,'2 (a)'!$B$6:$I$6,0),0)</f>
        <v>40241</v>
      </c>
      <c r="D13" s="218" t="str">
        <f>VLOOKUP($B13,'2 (a)'!$B$7:$I$69,MATCH('2 (b)'!D$8,'2 (a)'!$B$6:$I$6,0),0)</f>
        <v>East</v>
      </c>
      <c r="E13" s="218" t="str">
        <f>VLOOKUP($B13,'2 (a)'!$B$7:$I$69,MATCH('2 (b)'!E$8,'2 (a)'!$B$6:$I$6,0),0)</f>
        <v>Footballs</v>
      </c>
      <c r="F13" s="869">
        <f>VLOOKUP($B13,'2 (a)'!$B$7:$I$69,MATCH('2 (b)'!F$8,'2 (a)'!$B$6:$I$6,0),0)</f>
        <v>8</v>
      </c>
      <c r="G13" s="218">
        <f>VLOOKUP($B13,'2 (a)'!$B$7:$I$69,MATCH('2 (b)'!G$8,'2 (a)'!$B$6:$I$6,0),0)</f>
        <v>120</v>
      </c>
    </row>
    <row r="14" spans="2:8" ht="19.5" customHeight="1">
      <c r="B14" s="219">
        <v>3161</v>
      </c>
      <c r="C14" s="218">
        <f>VLOOKUP($B14,'2 (a)'!$B$7:$I$69,MATCH('2 (b)'!C$8,'2 (a)'!$B$6:$I$6,0),0)</f>
        <v>40266</v>
      </c>
      <c r="D14" s="218" t="str">
        <f>VLOOKUP($B14,'2 (a)'!$B$7:$I$69,MATCH('2 (b)'!D$8,'2 (a)'!$B$6:$I$6,0),0)</f>
        <v>East</v>
      </c>
      <c r="E14" s="218" t="str">
        <f>VLOOKUP($B14,'2 (a)'!$B$7:$I$69,MATCH('2 (b)'!E$8,'2 (a)'!$B$6:$I$6,0),0)</f>
        <v>Golf Balls</v>
      </c>
      <c r="F14" s="869">
        <f>VLOOKUP($B14,'2 (a)'!$B$7:$I$69,MATCH('2 (b)'!F$8,'2 (a)'!$B$6:$I$6,0),0)</f>
        <v>20</v>
      </c>
      <c r="G14" s="218">
        <f>VLOOKUP($B14,'2 (a)'!$B$7:$I$69,MATCH('2 (b)'!G$8,'2 (a)'!$B$6:$I$6,0),0)</f>
        <v>400</v>
      </c>
    </row>
    <row r="15" spans="2:8" ht="19.5" customHeight="1">
      <c r="B15" s="217">
        <v>2415</v>
      </c>
      <c r="C15" s="223"/>
      <c r="D15" s="224"/>
      <c r="E15" s="224"/>
      <c r="F15" s="870"/>
      <c r="G15" s="225"/>
    </row>
    <row r="16" spans="2:8" ht="19.5" customHeight="1">
      <c r="B16" s="219">
        <v>3160</v>
      </c>
      <c r="C16" s="220"/>
      <c r="D16" s="221"/>
      <c r="E16" s="221"/>
      <c r="F16" s="871"/>
      <c r="G16" s="222"/>
    </row>
    <row r="17" spans="2:7" ht="19.5" customHeight="1">
      <c r="B17" s="217">
        <v>3864</v>
      </c>
      <c r="C17" s="223"/>
      <c r="D17" s="224"/>
      <c r="E17" s="224"/>
      <c r="F17" s="870"/>
      <c r="G17" s="225"/>
    </row>
    <row r="18" spans="2:7" ht="19.5" customHeight="1">
      <c r="B18" s="219">
        <v>4230</v>
      </c>
      <c r="C18" s="220"/>
      <c r="D18" s="221"/>
      <c r="E18" s="221"/>
      <c r="F18" s="871"/>
      <c r="G18" s="222"/>
    </row>
    <row r="19" spans="2:7" ht="19.5" customHeight="1">
      <c r="B19" s="217">
        <v>3502</v>
      </c>
      <c r="C19" s="223"/>
      <c r="D19" s="224"/>
      <c r="E19" s="224"/>
      <c r="F19" s="870"/>
      <c r="G19" s="225"/>
    </row>
    <row r="20" spans="2:7" ht="19.5" customHeight="1">
      <c r="B20" s="219">
        <v>2672</v>
      </c>
      <c r="C20" s="220"/>
      <c r="D20" s="221"/>
      <c r="E20" s="221"/>
      <c r="F20" s="871"/>
      <c r="G20" s="222"/>
    </row>
    <row r="21" spans="2:7" ht="19.5" customHeight="1">
      <c r="B21" s="217">
        <v>2743</v>
      </c>
      <c r="C21" s="223"/>
      <c r="D21" s="224"/>
      <c r="E21" s="224"/>
      <c r="F21" s="870"/>
      <c r="G21" s="225"/>
    </row>
    <row r="22" spans="2:7" ht="19.5" customHeight="1">
      <c r="B22" s="226">
        <v>3189</v>
      </c>
      <c r="C22" s="227"/>
      <c r="D22" s="228"/>
      <c r="E22" s="228"/>
      <c r="F22" s="872"/>
      <c r="G22" s="229"/>
    </row>
    <row r="23" spans="2:7" ht="14.4">
      <c r="B23" s="230"/>
    </row>
    <row r="24" spans="2:7" ht="14.4">
      <c r="B24" s="230"/>
    </row>
    <row r="25" spans="2:7" ht="14.4">
      <c r="B25" s="230"/>
    </row>
    <row r="26" spans="2:7" ht="14.4">
      <c r="B26" s="230"/>
    </row>
    <row r="27" spans="2:7" ht="14.4">
      <c r="B27" s="230"/>
    </row>
    <row r="28" spans="2:7" ht="14.4">
      <c r="B28" s="230"/>
    </row>
    <row r="29" spans="2:7" ht="14.4">
      <c r="B29" s="230"/>
    </row>
    <row r="30" spans="2:7" ht="14.4">
      <c r="B30" s="230"/>
    </row>
    <row r="31" spans="2:7" ht="14.4">
      <c r="B31" s="230"/>
    </row>
    <row r="32" spans="2:7" ht="14.4">
      <c r="B32" s="230"/>
    </row>
    <row r="33" spans="2:2" ht="14.4">
      <c r="B33" s="230"/>
    </row>
    <row r="34" spans="2:2" ht="14.4">
      <c r="B34" s="230"/>
    </row>
    <row r="35" spans="2:2" ht="14.4">
      <c r="B35" s="230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98"/>
  <dimension ref="B3:Q36"/>
  <sheetViews>
    <sheetView showGridLines="0" workbookViewId="0">
      <selection activeCell="G8" sqref="G8:G19"/>
    </sheetView>
  </sheetViews>
  <sheetFormatPr defaultColWidth="9.109375" defaultRowHeight="15.6"/>
  <cols>
    <col min="1" max="1" width="5.33203125" style="814" customWidth="1"/>
    <col min="2" max="2" width="10.88671875" style="814" bestFit="1" customWidth="1"/>
    <col min="3" max="6" width="9.109375" style="814"/>
    <col min="7" max="7" width="13.33203125" style="814" bestFit="1" customWidth="1"/>
    <col min="8" max="8" width="5.5546875" style="814" customWidth="1"/>
    <col min="9" max="9" width="14.88671875" style="814" customWidth="1"/>
    <col min="10" max="17" width="8.88671875" style="814" customWidth="1"/>
    <col min="18" max="16384" width="9.109375" style="814"/>
  </cols>
  <sheetData>
    <row r="3" spans="2:17" s="185" customFormat="1" ht="38.25" customHeight="1" thickBot="1">
      <c r="B3" s="186" t="s">
        <v>273</v>
      </c>
      <c r="C3" s="187"/>
      <c r="D3" s="187"/>
      <c r="E3" s="187"/>
    </row>
    <row r="4" spans="2:17" s="185" customFormat="1" ht="17.25" customHeight="1">
      <c r="B4" s="815"/>
      <c r="C4" s="816"/>
      <c r="D4" s="816"/>
      <c r="E4" s="816"/>
      <c r="H4" s="816"/>
    </row>
    <row r="5" spans="2:17" s="190" customFormat="1" ht="13.5" customHeight="1">
      <c r="D5" s="191"/>
      <c r="G5" s="185"/>
    </row>
    <row r="6" spans="2:17" s="816" customFormat="1" ht="35.25" customHeight="1">
      <c r="B6" s="817" t="s">
        <v>274</v>
      </c>
      <c r="C6" s="817"/>
    </row>
    <row r="7" spans="2:17">
      <c r="B7" s="102" t="s">
        <v>109</v>
      </c>
      <c r="C7" s="103" t="s">
        <v>275</v>
      </c>
      <c r="D7" s="103" t="s">
        <v>276</v>
      </c>
      <c r="E7" s="103" t="s">
        <v>50</v>
      </c>
      <c r="F7" s="103" t="s">
        <v>51</v>
      </c>
      <c r="G7" s="104" t="s">
        <v>95</v>
      </c>
    </row>
    <row r="8" spans="2:17">
      <c r="B8" s="105">
        <v>39453</v>
      </c>
      <c r="C8" s="106" t="s">
        <v>277</v>
      </c>
      <c r="D8" s="107">
        <v>8</v>
      </c>
      <c r="E8" s="107">
        <v>389</v>
      </c>
      <c r="F8" s="107">
        <v>3112</v>
      </c>
      <c r="G8" s="108">
        <f>HLOOKUP(C8,$J$9:$Q$10,2,0)</f>
        <v>0.06</v>
      </c>
    </row>
    <row r="9" spans="2:17">
      <c r="B9" s="109">
        <v>39487</v>
      </c>
      <c r="C9" s="110" t="s">
        <v>278</v>
      </c>
      <c r="D9" s="111">
        <v>10</v>
      </c>
      <c r="E9" s="111">
        <v>385</v>
      </c>
      <c r="F9" s="111">
        <v>3850</v>
      </c>
      <c r="G9" s="108">
        <f t="shared" ref="G9:G19" si="0">HLOOKUP(C9,$J$9:$Q$10,2,0)</f>
        <v>0.08</v>
      </c>
      <c r="I9" s="113" t="s">
        <v>275</v>
      </c>
      <c r="J9" s="114" t="s">
        <v>277</v>
      </c>
      <c r="K9" s="114" t="s">
        <v>278</v>
      </c>
      <c r="L9" s="114" t="s">
        <v>279</v>
      </c>
      <c r="M9" s="114" t="s">
        <v>280</v>
      </c>
      <c r="N9" s="114" t="s">
        <v>281</v>
      </c>
      <c r="O9" s="114" t="s">
        <v>263</v>
      </c>
      <c r="P9" s="114" t="s">
        <v>248</v>
      </c>
      <c r="Q9" s="114" t="s">
        <v>282</v>
      </c>
    </row>
    <row r="10" spans="2:17">
      <c r="B10" s="105">
        <v>39522</v>
      </c>
      <c r="C10" s="106" t="s">
        <v>278</v>
      </c>
      <c r="D10" s="107">
        <v>3</v>
      </c>
      <c r="E10" s="107">
        <v>771</v>
      </c>
      <c r="F10" s="107">
        <v>2313</v>
      </c>
      <c r="G10" s="108">
        <f t="shared" si="0"/>
        <v>0.08</v>
      </c>
      <c r="I10" s="113" t="s">
        <v>95</v>
      </c>
      <c r="J10" s="115">
        <v>0.06</v>
      </c>
      <c r="K10" s="115">
        <v>0.08</v>
      </c>
      <c r="L10" s="115">
        <v>0.04</v>
      </c>
      <c r="M10" s="115">
        <v>0.03</v>
      </c>
      <c r="N10" s="115">
        <v>0.05</v>
      </c>
      <c r="O10" s="115">
        <v>0.1</v>
      </c>
      <c r="P10" s="115">
        <v>0.06</v>
      </c>
      <c r="Q10" s="115">
        <v>7.0000000000000007E-2</v>
      </c>
    </row>
    <row r="11" spans="2:17">
      <c r="B11" s="109">
        <v>39556</v>
      </c>
      <c r="C11" s="110" t="s">
        <v>279</v>
      </c>
      <c r="D11" s="111">
        <v>5</v>
      </c>
      <c r="E11" s="111">
        <v>313</v>
      </c>
      <c r="F11" s="111">
        <v>1565</v>
      </c>
      <c r="G11" s="108">
        <f t="shared" si="0"/>
        <v>0.04</v>
      </c>
    </row>
    <row r="12" spans="2:17">
      <c r="B12" s="105">
        <v>39573</v>
      </c>
      <c r="C12" s="106" t="s">
        <v>280</v>
      </c>
      <c r="D12" s="107">
        <v>10</v>
      </c>
      <c r="E12" s="107">
        <v>574</v>
      </c>
      <c r="F12" s="107">
        <v>5740</v>
      </c>
      <c r="G12" s="108">
        <f t="shared" si="0"/>
        <v>0.03</v>
      </c>
    </row>
    <row r="13" spans="2:17">
      <c r="B13" s="109">
        <v>39590</v>
      </c>
      <c r="C13" s="110" t="s">
        <v>281</v>
      </c>
      <c r="D13" s="111">
        <v>8</v>
      </c>
      <c r="E13" s="111">
        <v>730</v>
      </c>
      <c r="F13" s="111">
        <v>5840</v>
      </c>
      <c r="G13" s="108">
        <f t="shared" si="0"/>
        <v>0.05</v>
      </c>
    </row>
    <row r="14" spans="2:17">
      <c r="B14" s="105">
        <v>39624</v>
      </c>
      <c r="C14" s="106" t="s">
        <v>263</v>
      </c>
      <c r="D14" s="107">
        <v>4</v>
      </c>
      <c r="E14" s="107">
        <v>471</v>
      </c>
      <c r="F14" s="107">
        <v>1884</v>
      </c>
      <c r="G14" s="108">
        <f t="shared" si="0"/>
        <v>0.1</v>
      </c>
    </row>
    <row r="15" spans="2:17">
      <c r="B15" s="109">
        <v>39675</v>
      </c>
      <c r="C15" s="110" t="s">
        <v>248</v>
      </c>
      <c r="D15" s="111">
        <v>1</v>
      </c>
      <c r="E15" s="111">
        <v>548</v>
      </c>
      <c r="F15" s="111">
        <v>548</v>
      </c>
      <c r="G15" s="108">
        <f t="shared" si="0"/>
        <v>0.06</v>
      </c>
    </row>
    <row r="16" spans="2:17">
      <c r="B16" s="105">
        <v>39794</v>
      </c>
      <c r="C16" s="106" t="s">
        <v>277</v>
      </c>
      <c r="D16" s="107">
        <v>3</v>
      </c>
      <c r="E16" s="107">
        <v>323</v>
      </c>
      <c r="F16" s="107">
        <v>969</v>
      </c>
      <c r="G16" s="108">
        <f t="shared" si="0"/>
        <v>0.06</v>
      </c>
    </row>
    <row r="17" spans="2:7">
      <c r="B17" s="109">
        <v>39913</v>
      </c>
      <c r="C17" s="110" t="s">
        <v>278</v>
      </c>
      <c r="D17" s="111">
        <v>5</v>
      </c>
      <c r="E17" s="111">
        <v>712</v>
      </c>
      <c r="F17" s="111">
        <v>3560</v>
      </c>
      <c r="G17" s="108">
        <f t="shared" si="0"/>
        <v>0.08</v>
      </c>
    </row>
    <row r="18" spans="2:7">
      <c r="B18" s="105">
        <v>39947</v>
      </c>
      <c r="C18" s="106" t="s">
        <v>278</v>
      </c>
      <c r="D18" s="107">
        <v>9</v>
      </c>
      <c r="E18" s="107">
        <v>432</v>
      </c>
      <c r="F18" s="107">
        <v>3888</v>
      </c>
      <c r="G18" s="108">
        <f t="shared" si="0"/>
        <v>0.08</v>
      </c>
    </row>
    <row r="19" spans="2:7">
      <c r="B19" s="109">
        <v>40066</v>
      </c>
      <c r="C19" s="110" t="s">
        <v>279</v>
      </c>
      <c r="D19" s="111">
        <v>6</v>
      </c>
      <c r="E19" s="111">
        <v>460</v>
      </c>
      <c r="F19" s="111">
        <v>2760</v>
      </c>
      <c r="G19" s="108">
        <f t="shared" si="0"/>
        <v>0.04</v>
      </c>
    </row>
    <row r="20" spans="2:7">
      <c r="B20" s="105">
        <v>40117</v>
      </c>
      <c r="C20" s="106" t="s">
        <v>280</v>
      </c>
      <c r="D20" s="107">
        <v>3</v>
      </c>
      <c r="E20" s="107">
        <v>741</v>
      </c>
      <c r="F20" s="107">
        <v>2223</v>
      </c>
      <c r="G20" s="108"/>
    </row>
    <row r="21" spans="2:7">
      <c r="B21" s="109">
        <v>39709</v>
      </c>
      <c r="C21" s="110" t="s">
        <v>281</v>
      </c>
      <c r="D21" s="111">
        <v>8</v>
      </c>
      <c r="E21" s="111">
        <v>580</v>
      </c>
      <c r="F21" s="111">
        <v>4640</v>
      </c>
      <c r="G21" s="112"/>
    </row>
    <row r="22" spans="2:7">
      <c r="B22" s="105">
        <v>39777</v>
      </c>
      <c r="C22" s="106" t="s">
        <v>277</v>
      </c>
      <c r="D22" s="107">
        <v>6</v>
      </c>
      <c r="E22" s="107">
        <v>685</v>
      </c>
      <c r="F22" s="107">
        <v>4110</v>
      </c>
      <c r="G22" s="108"/>
    </row>
    <row r="23" spans="2:7">
      <c r="B23" s="109">
        <v>39811</v>
      </c>
      <c r="C23" s="110" t="s">
        <v>278</v>
      </c>
      <c r="D23" s="111">
        <v>2</v>
      </c>
      <c r="E23" s="111">
        <v>401</v>
      </c>
      <c r="F23" s="111">
        <v>802</v>
      </c>
      <c r="G23" s="112"/>
    </row>
    <row r="24" spans="2:7">
      <c r="B24" s="105">
        <v>39896</v>
      </c>
      <c r="C24" s="106" t="s">
        <v>278</v>
      </c>
      <c r="D24" s="107">
        <v>10</v>
      </c>
      <c r="E24" s="107">
        <v>342</v>
      </c>
      <c r="F24" s="107">
        <v>3420</v>
      </c>
      <c r="G24" s="108"/>
    </row>
    <row r="25" spans="2:7">
      <c r="B25" s="109">
        <v>39998</v>
      </c>
      <c r="C25" s="110" t="s">
        <v>279</v>
      </c>
      <c r="D25" s="111">
        <v>8</v>
      </c>
      <c r="E25" s="111">
        <v>475</v>
      </c>
      <c r="F25" s="111">
        <v>3800</v>
      </c>
      <c r="G25" s="112"/>
    </row>
    <row r="26" spans="2:7">
      <c r="B26" s="105">
        <v>40015</v>
      </c>
      <c r="C26" s="106" t="s">
        <v>280</v>
      </c>
      <c r="D26" s="107">
        <v>3</v>
      </c>
      <c r="E26" s="107">
        <v>535</v>
      </c>
      <c r="F26" s="107">
        <v>1605</v>
      </c>
      <c r="G26" s="108"/>
    </row>
    <row r="27" spans="2:7">
      <c r="B27" s="109">
        <v>40032</v>
      </c>
      <c r="C27" s="110" t="s">
        <v>281</v>
      </c>
      <c r="D27" s="111">
        <v>3</v>
      </c>
      <c r="E27" s="111">
        <v>663</v>
      </c>
      <c r="F27" s="111">
        <v>1989</v>
      </c>
      <c r="G27" s="112"/>
    </row>
    <row r="28" spans="2:7">
      <c r="B28" s="105">
        <v>39504</v>
      </c>
      <c r="C28" s="106" t="s">
        <v>282</v>
      </c>
      <c r="D28" s="107">
        <v>10</v>
      </c>
      <c r="E28" s="107">
        <v>762</v>
      </c>
      <c r="F28" s="107">
        <v>7620</v>
      </c>
      <c r="G28" s="108"/>
    </row>
    <row r="29" spans="2:7">
      <c r="B29" s="109">
        <v>39743</v>
      </c>
      <c r="C29" s="110" t="s">
        <v>248</v>
      </c>
      <c r="D29" s="111">
        <v>5</v>
      </c>
      <c r="E29" s="111">
        <v>425</v>
      </c>
      <c r="F29" s="111">
        <v>2125</v>
      </c>
      <c r="G29" s="112"/>
    </row>
    <row r="30" spans="2:7">
      <c r="B30" s="105">
        <v>39760</v>
      </c>
      <c r="C30" s="106" t="s">
        <v>277</v>
      </c>
      <c r="D30" s="107">
        <v>1</v>
      </c>
      <c r="E30" s="107">
        <v>639</v>
      </c>
      <c r="F30" s="107">
        <v>639</v>
      </c>
      <c r="G30" s="108"/>
    </row>
    <row r="31" spans="2:7">
      <c r="B31" s="109">
        <v>39930</v>
      </c>
      <c r="C31" s="110" t="s">
        <v>278</v>
      </c>
      <c r="D31" s="111">
        <v>4</v>
      </c>
      <c r="E31" s="111">
        <v>409</v>
      </c>
      <c r="F31" s="111">
        <v>1636</v>
      </c>
      <c r="G31" s="112"/>
    </row>
    <row r="32" spans="2:7">
      <c r="B32" s="105">
        <v>40083</v>
      </c>
      <c r="C32" s="106" t="s">
        <v>278</v>
      </c>
      <c r="D32" s="107">
        <v>4</v>
      </c>
      <c r="E32" s="107">
        <v>612</v>
      </c>
      <c r="F32" s="107">
        <v>2448</v>
      </c>
      <c r="G32" s="108"/>
    </row>
    <row r="33" spans="2:7">
      <c r="B33" s="109">
        <v>39692</v>
      </c>
      <c r="C33" s="110" t="s">
        <v>279</v>
      </c>
      <c r="D33" s="111">
        <v>6</v>
      </c>
      <c r="E33" s="111">
        <v>688</v>
      </c>
      <c r="F33" s="111">
        <v>4128</v>
      </c>
      <c r="G33" s="112"/>
    </row>
    <row r="34" spans="2:7">
      <c r="B34" s="105">
        <v>39981</v>
      </c>
      <c r="C34" s="106" t="s">
        <v>280</v>
      </c>
      <c r="D34" s="107">
        <v>10</v>
      </c>
      <c r="E34" s="107">
        <v>663</v>
      </c>
      <c r="F34" s="107">
        <v>6630</v>
      </c>
      <c r="G34" s="108"/>
    </row>
    <row r="35" spans="2:7">
      <c r="B35" s="109">
        <v>40049</v>
      </c>
      <c r="C35" s="110" t="s">
        <v>281</v>
      </c>
      <c r="D35" s="111">
        <v>5</v>
      </c>
      <c r="E35" s="111">
        <v>608</v>
      </c>
      <c r="F35" s="111">
        <v>3040</v>
      </c>
      <c r="G35" s="112"/>
    </row>
    <row r="36" spans="2:7">
      <c r="B36" s="116">
        <v>39470</v>
      </c>
      <c r="C36" s="117" t="s">
        <v>263</v>
      </c>
      <c r="D36" s="118">
        <v>6</v>
      </c>
      <c r="E36" s="118">
        <v>388</v>
      </c>
      <c r="F36" s="118">
        <v>2328</v>
      </c>
      <c r="G36" s="119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3:J5"/>
  <sheetViews>
    <sheetView showGridLines="0" workbookViewId="0">
      <selection activeCell="A4" sqref="A4"/>
    </sheetView>
  </sheetViews>
  <sheetFormatPr defaultRowHeight="14.4"/>
  <cols>
    <col min="1" max="1" width="16.44140625" style="506" customWidth="1"/>
    <col min="2" max="2" width="19.88671875" style="506" customWidth="1"/>
    <col min="3" max="3" width="4" style="506" customWidth="1"/>
    <col min="4" max="4" width="19.88671875" style="506" customWidth="1"/>
    <col min="5" max="10" width="9.44140625" style="506" customWidth="1"/>
    <col min="11" max="256" width="9.109375" style="506"/>
    <col min="257" max="257" width="16.44140625" style="506" customWidth="1"/>
    <col min="258" max="258" width="19.88671875" style="506" customWidth="1"/>
    <col min="259" max="259" width="4" style="506" customWidth="1"/>
    <col min="260" max="260" width="19.88671875" style="506" customWidth="1"/>
    <col min="261" max="266" width="9.44140625" style="506" customWidth="1"/>
    <col min="267" max="512" width="9.109375" style="506"/>
    <col min="513" max="513" width="16.44140625" style="506" customWidth="1"/>
    <col min="514" max="514" width="19.88671875" style="506" customWidth="1"/>
    <col min="515" max="515" width="4" style="506" customWidth="1"/>
    <col min="516" max="516" width="19.88671875" style="506" customWidth="1"/>
    <col min="517" max="522" width="9.44140625" style="506" customWidth="1"/>
    <col min="523" max="768" width="9.109375" style="506"/>
    <col min="769" max="769" width="16.44140625" style="506" customWidth="1"/>
    <col min="770" max="770" width="19.88671875" style="506" customWidth="1"/>
    <col min="771" max="771" width="4" style="506" customWidth="1"/>
    <col min="772" max="772" width="19.88671875" style="506" customWidth="1"/>
    <col min="773" max="778" width="9.44140625" style="506" customWidth="1"/>
    <col min="779" max="1024" width="9.109375" style="506"/>
    <col min="1025" max="1025" width="16.44140625" style="506" customWidth="1"/>
    <col min="1026" max="1026" width="19.88671875" style="506" customWidth="1"/>
    <col min="1027" max="1027" width="4" style="506" customWidth="1"/>
    <col min="1028" max="1028" width="19.88671875" style="506" customWidth="1"/>
    <col min="1029" max="1034" width="9.44140625" style="506" customWidth="1"/>
    <col min="1035" max="1280" width="9.109375" style="506"/>
    <col min="1281" max="1281" width="16.44140625" style="506" customWidth="1"/>
    <col min="1282" max="1282" width="19.88671875" style="506" customWidth="1"/>
    <col min="1283" max="1283" width="4" style="506" customWidth="1"/>
    <col min="1284" max="1284" width="19.88671875" style="506" customWidth="1"/>
    <col min="1285" max="1290" width="9.44140625" style="506" customWidth="1"/>
    <col min="1291" max="1536" width="9.109375" style="506"/>
    <col min="1537" max="1537" width="16.44140625" style="506" customWidth="1"/>
    <col min="1538" max="1538" width="19.88671875" style="506" customWidth="1"/>
    <col min="1539" max="1539" width="4" style="506" customWidth="1"/>
    <col min="1540" max="1540" width="19.88671875" style="506" customWidth="1"/>
    <col min="1541" max="1546" width="9.44140625" style="506" customWidth="1"/>
    <col min="1547" max="1792" width="9.109375" style="506"/>
    <col min="1793" max="1793" width="16.44140625" style="506" customWidth="1"/>
    <col min="1794" max="1794" width="19.88671875" style="506" customWidth="1"/>
    <col min="1795" max="1795" width="4" style="506" customWidth="1"/>
    <col min="1796" max="1796" width="19.88671875" style="506" customWidth="1"/>
    <col min="1797" max="1802" width="9.44140625" style="506" customWidth="1"/>
    <col min="1803" max="2048" width="9.109375" style="506"/>
    <col min="2049" max="2049" width="16.44140625" style="506" customWidth="1"/>
    <col min="2050" max="2050" width="19.88671875" style="506" customWidth="1"/>
    <col min="2051" max="2051" width="4" style="506" customWidth="1"/>
    <col min="2052" max="2052" width="19.88671875" style="506" customWidth="1"/>
    <col min="2053" max="2058" width="9.44140625" style="506" customWidth="1"/>
    <col min="2059" max="2304" width="9.109375" style="506"/>
    <col min="2305" max="2305" width="16.44140625" style="506" customWidth="1"/>
    <col min="2306" max="2306" width="19.88671875" style="506" customWidth="1"/>
    <col min="2307" max="2307" width="4" style="506" customWidth="1"/>
    <col min="2308" max="2308" width="19.88671875" style="506" customWidth="1"/>
    <col min="2309" max="2314" width="9.44140625" style="506" customWidth="1"/>
    <col min="2315" max="2560" width="9.109375" style="506"/>
    <col min="2561" max="2561" width="16.44140625" style="506" customWidth="1"/>
    <col min="2562" max="2562" width="19.88671875" style="506" customWidth="1"/>
    <col min="2563" max="2563" width="4" style="506" customWidth="1"/>
    <col min="2564" max="2564" width="19.88671875" style="506" customWidth="1"/>
    <col min="2565" max="2570" width="9.44140625" style="506" customWidth="1"/>
    <col min="2571" max="2816" width="9.109375" style="506"/>
    <col min="2817" max="2817" width="16.44140625" style="506" customWidth="1"/>
    <col min="2818" max="2818" width="19.88671875" style="506" customWidth="1"/>
    <col min="2819" max="2819" width="4" style="506" customWidth="1"/>
    <col min="2820" max="2820" width="19.88671875" style="506" customWidth="1"/>
    <col min="2821" max="2826" width="9.44140625" style="506" customWidth="1"/>
    <col min="2827" max="3072" width="9.109375" style="506"/>
    <col min="3073" max="3073" width="16.44140625" style="506" customWidth="1"/>
    <col min="3074" max="3074" width="19.88671875" style="506" customWidth="1"/>
    <col min="3075" max="3075" width="4" style="506" customWidth="1"/>
    <col min="3076" max="3076" width="19.88671875" style="506" customWidth="1"/>
    <col min="3077" max="3082" width="9.44140625" style="506" customWidth="1"/>
    <col min="3083" max="3328" width="9.109375" style="506"/>
    <col min="3329" max="3329" width="16.44140625" style="506" customWidth="1"/>
    <col min="3330" max="3330" width="19.88671875" style="506" customWidth="1"/>
    <col min="3331" max="3331" width="4" style="506" customWidth="1"/>
    <col min="3332" max="3332" width="19.88671875" style="506" customWidth="1"/>
    <col min="3333" max="3338" width="9.44140625" style="506" customWidth="1"/>
    <col min="3339" max="3584" width="9.109375" style="506"/>
    <col min="3585" max="3585" width="16.44140625" style="506" customWidth="1"/>
    <col min="3586" max="3586" width="19.88671875" style="506" customWidth="1"/>
    <col min="3587" max="3587" width="4" style="506" customWidth="1"/>
    <col min="3588" max="3588" width="19.88671875" style="506" customWidth="1"/>
    <col min="3589" max="3594" width="9.44140625" style="506" customWidth="1"/>
    <col min="3595" max="3840" width="9.109375" style="506"/>
    <col min="3841" max="3841" width="16.44140625" style="506" customWidth="1"/>
    <col min="3842" max="3842" width="19.88671875" style="506" customWidth="1"/>
    <col min="3843" max="3843" width="4" style="506" customWidth="1"/>
    <col min="3844" max="3844" width="19.88671875" style="506" customWidth="1"/>
    <col min="3845" max="3850" width="9.44140625" style="506" customWidth="1"/>
    <col min="3851" max="4096" width="9.109375" style="506"/>
    <col min="4097" max="4097" width="16.44140625" style="506" customWidth="1"/>
    <col min="4098" max="4098" width="19.88671875" style="506" customWidth="1"/>
    <col min="4099" max="4099" width="4" style="506" customWidth="1"/>
    <col min="4100" max="4100" width="19.88671875" style="506" customWidth="1"/>
    <col min="4101" max="4106" width="9.44140625" style="506" customWidth="1"/>
    <col min="4107" max="4352" width="9.109375" style="506"/>
    <col min="4353" max="4353" width="16.44140625" style="506" customWidth="1"/>
    <col min="4354" max="4354" width="19.88671875" style="506" customWidth="1"/>
    <col min="4355" max="4355" width="4" style="506" customWidth="1"/>
    <col min="4356" max="4356" width="19.88671875" style="506" customWidth="1"/>
    <col min="4357" max="4362" width="9.44140625" style="506" customWidth="1"/>
    <col min="4363" max="4608" width="9.109375" style="506"/>
    <col min="4609" max="4609" width="16.44140625" style="506" customWidth="1"/>
    <col min="4610" max="4610" width="19.88671875" style="506" customWidth="1"/>
    <col min="4611" max="4611" width="4" style="506" customWidth="1"/>
    <col min="4612" max="4612" width="19.88671875" style="506" customWidth="1"/>
    <col min="4613" max="4618" width="9.44140625" style="506" customWidth="1"/>
    <col min="4619" max="4864" width="9.109375" style="506"/>
    <col min="4865" max="4865" width="16.44140625" style="506" customWidth="1"/>
    <col min="4866" max="4866" width="19.88671875" style="506" customWidth="1"/>
    <col min="4867" max="4867" width="4" style="506" customWidth="1"/>
    <col min="4868" max="4868" width="19.88671875" style="506" customWidth="1"/>
    <col min="4869" max="4874" width="9.44140625" style="506" customWidth="1"/>
    <col min="4875" max="5120" width="9.109375" style="506"/>
    <col min="5121" max="5121" width="16.44140625" style="506" customWidth="1"/>
    <col min="5122" max="5122" width="19.88671875" style="506" customWidth="1"/>
    <col min="5123" max="5123" width="4" style="506" customWidth="1"/>
    <col min="5124" max="5124" width="19.88671875" style="506" customWidth="1"/>
    <col min="5125" max="5130" width="9.44140625" style="506" customWidth="1"/>
    <col min="5131" max="5376" width="9.109375" style="506"/>
    <col min="5377" max="5377" width="16.44140625" style="506" customWidth="1"/>
    <col min="5378" max="5378" width="19.88671875" style="506" customWidth="1"/>
    <col min="5379" max="5379" width="4" style="506" customWidth="1"/>
    <col min="5380" max="5380" width="19.88671875" style="506" customWidth="1"/>
    <col min="5381" max="5386" width="9.44140625" style="506" customWidth="1"/>
    <col min="5387" max="5632" width="9.109375" style="506"/>
    <col min="5633" max="5633" width="16.44140625" style="506" customWidth="1"/>
    <col min="5634" max="5634" width="19.88671875" style="506" customWidth="1"/>
    <col min="5635" max="5635" width="4" style="506" customWidth="1"/>
    <col min="5636" max="5636" width="19.88671875" style="506" customWidth="1"/>
    <col min="5637" max="5642" width="9.44140625" style="506" customWidth="1"/>
    <col min="5643" max="5888" width="9.109375" style="506"/>
    <col min="5889" max="5889" width="16.44140625" style="506" customWidth="1"/>
    <col min="5890" max="5890" width="19.88671875" style="506" customWidth="1"/>
    <col min="5891" max="5891" width="4" style="506" customWidth="1"/>
    <col min="5892" max="5892" width="19.88671875" style="506" customWidth="1"/>
    <col min="5893" max="5898" width="9.44140625" style="506" customWidth="1"/>
    <col min="5899" max="6144" width="9.109375" style="506"/>
    <col min="6145" max="6145" width="16.44140625" style="506" customWidth="1"/>
    <col min="6146" max="6146" width="19.88671875" style="506" customWidth="1"/>
    <col min="6147" max="6147" width="4" style="506" customWidth="1"/>
    <col min="6148" max="6148" width="19.88671875" style="506" customWidth="1"/>
    <col min="6149" max="6154" width="9.44140625" style="506" customWidth="1"/>
    <col min="6155" max="6400" width="9.109375" style="506"/>
    <col min="6401" max="6401" width="16.44140625" style="506" customWidth="1"/>
    <col min="6402" max="6402" width="19.88671875" style="506" customWidth="1"/>
    <col min="6403" max="6403" width="4" style="506" customWidth="1"/>
    <col min="6404" max="6404" width="19.88671875" style="506" customWidth="1"/>
    <col min="6405" max="6410" width="9.44140625" style="506" customWidth="1"/>
    <col min="6411" max="6656" width="9.109375" style="506"/>
    <col min="6657" max="6657" width="16.44140625" style="506" customWidth="1"/>
    <col min="6658" max="6658" width="19.88671875" style="506" customWidth="1"/>
    <col min="6659" max="6659" width="4" style="506" customWidth="1"/>
    <col min="6660" max="6660" width="19.88671875" style="506" customWidth="1"/>
    <col min="6661" max="6666" width="9.44140625" style="506" customWidth="1"/>
    <col min="6667" max="6912" width="9.109375" style="506"/>
    <col min="6913" max="6913" width="16.44140625" style="506" customWidth="1"/>
    <col min="6914" max="6914" width="19.88671875" style="506" customWidth="1"/>
    <col min="6915" max="6915" width="4" style="506" customWidth="1"/>
    <col min="6916" max="6916" width="19.88671875" style="506" customWidth="1"/>
    <col min="6917" max="6922" width="9.44140625" style="506" customWidth="1"/>
    <col min="6923" max="7168" width="9.109375" style="506"/>
    <col min="7169" max="7169" width="16.44140625" style="506" customWidth="1"/>
    <col min="7170" max="7170" width="19.88671875" style="506" customWidth="1"/>
    <col min="7171" max="7171" width="4" style="506" customWidth="1"/>
    <col min="7172" max="7172" width="19.88671875" style="506" customWidth="1"/>
    <col min="7173" max="7178" width="9.44140625" style="506" customWidth="1"/>
    <col min="7179" max="7424" width="9.109375" style="506"/>
    <col min="7425" max="7425" width="16.44140625" style="506" customWidth="1"/>
    <col min="7426" max="7426" width="19.88671875" style="506" customWidth="1"/>
    <col min="7427" max="7427" width="4" style="506" customWidth="1"/>
    <col min="7428" max="7428" width="19.88671875" style="506" customWidth="1"/>
    <col min="7429" max="7434" width="9.44140625" style="506" customWidth="1"/>
    <col min="7435" max="7680" width="9.109375" style="506"/>
    <col min="7681" max="7681" width="16.44140625" style="506" customWidth="1"/>
    <col min="7682" max="7682" width="19.88671875" style="506" customWidth="1"/>
    <col min="7683" max="7683" width="4" style="506" customWidth="1"/>
    <col min="7684" max="7684" width="19.88671875" style="506" customWidth="1"/>
    <col min="7685" max="7690" width="9.44140625" style="506" customWidth="1"/>
    <col min="7691" max="7936" width="9.109375" style="506"/>
    <col min="7937" max="7937" width="16.44140625" style="506" customWidth="1"/>
    <col min="7938" max="7938" width="19.88671875" style="506" customWidth="1"/>
    <col min="7939" max="7939" width="4" style="506" customWidth="1"/>
    <col min="7940" max="7940" width="19.88671875" style="506" customWidth="1"/>
    <col min="7941" max="7946" width="9.44140625" style="506" customWidth="1"/>
    <col min="7947" max="8192" width="9.109375" style="506"/>
    <col min="8193" max="8193" width="16.44140625" style="506" customWidth="1"/>
    <col min="8194" max="8194" width="19.88671875" style="506" customWidth="1"/>
    <col min="8195" max="8195" width="4" style="506" customWidth="1"/>
    <col min="8196" max="8196" width="19.88671875" style="506" customWidth="1"/>
    <col min="8197" max="8202" width="9.44140625" style="506" customWidth="1"/>
    <col min="8203" max="8448" width="9.109375" style="506"/>
    <col min="8449" max="8449" width="16.44140625" style="506" customWidth="1"/>
    <col min="8450" max="8450" width="19.88671875" style="506" customWidth="1"/>
    <col min="8451" max="8451" width="4" style="506" customWidth="1"/>
    <col min="8452" max="8452" width="19.88671875" style="506" customWidth="1"/>
    <col min="8453" max="8458" width="9.44140625" style="506" customWidth="1"/>
    <col min="8459" max="8704" width="9.109375" style="506"/>
    <col min="8705" max="8705" width="16.44140625" style="506" customWidth="1"/>
    <col min="8706" max="8706" width="19.88671875" style="506" customWidth="1"/>
    <col min="8707" max="8707" width="4" style="506" customWidth="1"/>
    <col min="8708" max="8708" width="19.88671875" style="506" customWidth="1"/>
    <col min="8709" max="8714" width="9.44140625" style="506" customWidth="1"/>
    <col min="8715" max="8960" width="9.109375" style="506"/>
    <col min="8961" max="8961" width="16.44140625" style="506" customWidth="1"/>
    <col min="8962" max="8962" width="19.88671875" style="506" customWidth="1"/>
    <col min="8963" max="8963" width="4" style="506" customWidth="1"/>
    <col min="8964" max="8964" width="19.88671875" style="506" customWidth="1"/>
    <col min="8965" max="8970" width="9.44140625" style="506" customWidth="1"/>
    <col min="8971" max="9216" width="9.109375" style="506"/>
    <col min="9217" max="9217" width="16.44140625" style="506" customWidth="1"/>
    <col min="9218" max="9218" width="19.88671875" style="506" customWidth="1"/>
    <col min="9219" max="9219" width="4" style="506" customWidth="1"/>
    <col min="9220" max="9220" width="19.88671875" style="506" customWidth="1"/>
    <col min="9221" max="9226" width="9.44140625" style="506" customWidth="1"/>
    <col min="9227" max="9472" width="9.109375" style="506"/>
    <col min="9473" max="9473" width="16.44140625" style="506" customWidth="1"/>
    <col min="9474" max="9474" width="19.88671875" style="506" customWidth="1"/>
    <col min="9475" max="9475" width="4" style="506" customWidth="1"/>
    <col min="9476" max="9476" width="19.88671875" style="506" customWidth="1"/>
    <col min="9477" max="9482" width="9.44140625" style="506" customWidth="1"/>
    <col min="9483" max="9728" width="9.109375" style="506"/>
    <col min="9729" max="9729" width="16.44140625" style="506" customWidth="1"/>
    <col min="9730" max="9730" width="19.88671875" style="506" customWidth="1"/>
    <col min="9731" max="9731" width="4" style="506" customWidth="1"/>
    <col min="9732" max="9732" width="19.88671875" style="506" customWidth="1"/>
    <col min="9733" max="9738" width="9.44140625" style="506" customWidth="1"/>
    <col min="9739" max="9984" width="9.109375" style="506"/>
    <col min="9985" max="9985" width="16.44140625" style="506" customWidth="1"/>
    <col min="9986" max="9986" width="19.88671875" style="506" customWidth="1"/>
    <col min="9987" max="9987" width="4" style="506" customWidth="1"/>
    <col min="9988" max="9988" width="19.88671875" style="506" customWidth="1"/>
    <col min="9989" max="9994" width="9.44140625" style="506" customWidth="1"/>
    <col min="9995" max="10240" width="9.109375" style="506"/>
    <col min="10241" max="10241" width="16.44140625" style="506" customWidth="1"/>
    <col min="10242" max="10242" width="19.88671875" style="506" customWidth="1"/>
    <col min="10243" max="10243" width="4" style="506" customWidth="1"/>
    <col min="10244" max="10244" width="19.88671875" style="506" customWidth="1"/>
    <col min="10245" max="10250" width="9.44140625" style="506" customWidth="1"/>
    <col min="10251" max="10496" width="9.109375" style="506"/>
    <col min="10497" max="10497" width="16.44140625" style="506" customWidth="1"/>
    <col min="10498" max="10498" width="19.88671875" style="506" customWidth="1"/>
    <col min="10499" max="10499" width="4" style="506" customWidth="1"/>
    <col min="10500" max="10500" width="19.88671875" style="506" customWidth="1"/>
    <col min="10501" max="10506" width="9.44140625" style="506" customWidth="1"/>
    <col min="10507" max="10752" width="9.109375" style="506"/>
    <col min="10753" max="10753" width="16.44140625" style="506" customWidth="1"/>
    <col min="10754" max="10754" width="19.88671875" style="506" customWidth="1"/>
    <col min="10755" max="10755" width="4" style="506" customWidth="1"/>
    <col min="10756" max="10756" width="19.88671875" style="506" customWidth="1"/>
    <col min="10757" max="10762" width="9.44140625" style="506" customWidth="1"/>
    <col min="10763" max="11008" width="9.109375" style="506"/>
    <col min="11009" max="11009" width="16.44140625" style="506" customWidth="1"/>
    <col min="11010" max="11010" width="19.88671875" style="506" customWidth="1"/>
    <col min="11011" max="11011" width="4" style="506" customWidth="1"/>
    <col min="11012" max="11012" width="19.88671875" style="506" customWidth="1"/>
    <col min="11013" max="11018" width="9.44140625" style="506" customWidth="1"/>
    <col min="11019" max="11264" width="9.109375" style="506"/>
    <col min="11265" max="11265" width="16.44140625" style="506" customWidth="1"/>
    <col min="11266" max="11266" width="19.88671875" style="506" customWidth="1"/>
    <col min="11267" max="11267" width="4" style="506" customWidth="1"/>
    <col min="11268" max="11268" width="19.88671875" style="506" customWidth="1"/>
    <col min="11269" max="11274" width="9.44140625" style="506" customWidth="1"/>
    <col min="11275" max="11520" width="9.109375" style="506"/>
    <col min="11521" max="11521" width="16.44140625" style="506" customWidth="1"/>
    <col min="11522" max="11522" width="19.88671875" style="506" customWidth="1"/>
    <col min="11523" max="11523" width="4" style="506" customWidth="1"/>
    <col min="11524" max="11524" width="19.88671875" style="506" customWidth="1"/>
    <col min="11525" max="11530" width="9.44140625" style="506" customWidth="1"/>
    <col min="11531" max="11776" width="9.109375" style="506"/>
    <col min="11777" max="11777" width="16.44140625" style="506" customWidth="1"/>
    <col min="11778" max="11778" width="19.88671875" style="506" customWidth="1"/>
    <col min="11779" max="11779" width="4" style="506" customWidth="1"/>
    <col min="11780" max="11780" width="19.88671875" style="506" customWidth="1"/>
    <col min="11781" max="11786" width="9.44140625" style="506" customWidth="1"/>
    <col min="11787" max="12032" width="9.109375" style="506"/>
    <col min="12033" max="12033" width="16.44140625" style="506" customWidth="1"/>
    <col min="12034" max="12034" width="19.88671875" style="506" customWidth="1"/>
    <col min="12035" max="12035" width="4" style="506" customWidth="1"/>
    <col min="12036" max="12036" width="19.88671875" style="506" customWidth="1"/>
    <col min="12037" max="12042" width="9.44140625" style="506" customWidth="1"/>
    <col min="12043" max="12288" width="9.109375" style="506"/>
    <col min="12289" max="12289" width="16.44140625" style="506" customWidth="1"/>
    <col min="12290" max="12290" width="19.88671875" style="506" customWidth="1"/>
    <col min="12291" max="12291" width="4" style="506" customWidth="1"/>
    <col min="12292" max="12292" width="19.88671875" style="506" customWidth="1"/>
    <col min="12293" max="12298" width="9.44140625" style="506" customWidth="1"/>
    <col min="12299" max="12544" width="9.109375" style="506"/>
    <col min="12545" max="12545" width="16.44140625" style="506" customWidth="1"/>
    <col min="12546" max="12546" width="19.88671875" style="506" customWidth="1"/>
    <col min="12547" max="12547" width="4" style="506" customWidth="1"/>
    <col min="12548" max="12548" width="19.88671875" style="506" customWidth="1"/>
    <col min="12549" max="12554" width="9.44140625" style="506" customWidth="1"/>
    <col min="12555" max="12800" width="9.109375" style="506"/>
    <col min="12801" max="12801" width="16.44140625" style="506" customWidth="1"/>
    <col min="12802" max="12802" width="19.88671875" style="506" customWidth="1"/>
    <col min="12803" max="12803" width="4" style="506" customWidth="1"/>
    <col min="12804" max="12804" width="19.88671875" style="506" customWidth="1"/>
    <col min="12805" max="12810" width="9.44140625" style="506" customWidth="1"/>
    <col min="12811" max="13056" width="9.109375" style="506"/>
    <col min="13057" max="13057" width="16.44140625" style="506" customWidth="1"/>
    <col min="13058" max="13058" width="19.88671875" style="506" customWidth="1"/>
    <col min="13059" max="13059" width="4" style="506" customWidth="1"/>
    <col min="13060" max="13060" width="19.88671875" style="506" customWidth="1"/>
    <col min="13061" max="13066" width="9.44140625" style="506" customWidth="1"/>
    <col min="13067" max="13312" width="9.109375" style="506"/>
    <col min="13313" max="13313" width="16.44140625" style="506" customWidth="1"/>
    <col min="13314" max="13314" width="19.88671875" style="506" customWidth="1"/>
    <col min="13315" max="13315" width="4" style="506" customWidth="1"/>
    <col min="13316" max="13316" width="19.88671875" style="506" customWidth="1"/>
    <col min="13317" max="13322" width="9.44140625" style="506" customWidth="1"/>
    <col min="13323" max="13568" width="9.109375" style="506"/>
    <col min="13569" max="13569" width="16.44140625" style="506" customWidth="1"/>
    <col min="13570" max="13570" width="19.88671875" style="506" customWidth="1"/>
    <col min="13571" max="13571" width="4" style="506" customWidth="1"/>
    <col min="13572" max="13572" width="19.88671875" style="506" customWidth="1"/>
    <col min="13573" max="13578" width="9.44140625" style="506" customWidth="1"/>
    <col min="13579" max="13824" width="9.109375" style="506"/>
    <col min="13825" max="13825" width="16.44140625" style="506" customWidth="1"/>
    <col min="13826" max="13826" width="19.88671875" style="506" customWidth="1"/>
    <col min="13827" max="13827" width="4" style="506" customWidth="1"/>
    <col min="13828" max="13828" width="19.88671875" style="506" customWidth="1"/>
    <col min="13829" max="13834" width="9.44140625" style="506" customWidth="1"/>
    <col min="13835" max="14080" width="9.109375" style="506"/>
    <col min="14081" max="14081" width="16.44140625" style="506" customWidth="1"/>
    <col min="14082" max="14082" width="19.88671875" style="506" customWidth="1"/>
    <col min="14083" max="14083" width="4" style="506" customWidth="1"/>
    <col min="14084" max="14084" width="19.88671875" style="506" customWidth="1"/>
    <col min="14085" max="14090" width="9.44140625" style="506" customWidth="1"/>
    <col min="14091" max="14336" width="9.109375" style="506"/>
    <col min="14337" max="14337" width="16.44140625" style="506" customWidth="1"/>
    <col min="14338" max="14338" width="19.88671875" style="506" customWidth="1"/>
    <col min="14339" max="14339" width="4" style="506" customWidth="1"/>
    <col min="14340" max="14340" width="19.88671875" style="506" customWidth="1"/>
    <col min="14341" max="14346" width="9.44140625" style="506" customWidth="1"/>
    <col min="14347" max="14592" width="9.109375" style="506"/>
    <col min="14593" max="14593" width="16.44140625" style="506" customWidth="1"/>
    <col min="14594" max="14594" width="19.88671875" style="506" customWidth="1"/>
    <col min="14595" max="14595" width="4" style="506" customWidth="1"/>
    <col min="14596" max="14596" width="19.88671875" style="506" customWidth="1"/>
    <col min="14597" max="14602" width="9.44140625" style="506" customWidth="1"/>
    <col min="14603" max="14848" width="9.109375" style="506"/>
    <col min="14849" max="14849" width="16.44140625" style="506" customWidth="1"/>
    <col min="14850" max="14850" width="19.88671875" style="506" customWidth="1"/>
    <col min="14851" max="14851" width="4" style="506" customWidth="1"/>
    <col min="14852" max="14852" width="19.88671875" style="506" customWidth="1"/>
    <col min="14853" max="14858" width="9.44140625" style="506" customWidth="1"/>
    <col min="14859" max="15104" width="9.109375" style="506"/>
    <col min="15105" max="15105" width="16.44140625" style="506" customWidth="1"/>
    <col min="15106" max="15106" width="19.88671875" style="506" customWidth="1"/>
    <col min="15107" max="15107" width="4" style="506" customWidth="1"/>
    <col min="15108" max="15108" width="19.88671875" style="506" customWidth="1"/>
    <col min="15109" max="15114" width="9.44140625" style="506" customWidth="1"/>
    <col min="15115" max="15360" width="9.109375" style="506"/>
    <col min="15361" max="15361" width="16.44140625" style="506" customWidth="1"/>
    <col min="15362" max="15362" width="19.88671875" style="506" customWidth="1"/>
    <col min="15363" max="15363" width="4" style="506" customWidth="1"/>
    <col min="15364" max="15364" width="19.88671875" style="506" customWidth="1"/>
    <col min="15365" max="15370" width="9.44140625" style="506" customWidth="1"/>
    <col min="15371" max="15616" width="9.109375" style="506"/>
    <col min="15617" max="15617" width="16.44140625" style="506" customWidth="1"/>
    <col min="15618" max="15618" width="19.88671875" style="506" customWidth="1"/>
    <col min="15619" max="15619" width="4" style="506" customWidth="1"/>
    <col min="15620" max="15620" width="19.88671875" style="506" customWidth="1"/>
    <col min="15621" max="15626" width="9.44140625" style="506" customWidth="1"/>
    <col min="15627" max="15872" width="9.109375" style="506"/>
    <col min="15873" max="15873" width="16.44140625" style="506" customWidth="1"/>
    <col min="15874" max="15874" width="19.88671875" style="506" customWidth="1"/>
    <col min="15875" max="15875" width="4" style="506" customWidth="1"/>
    <col min="15876" max="15876" width="19.88671875" style="506" customWidth="1"/>
    <col min="15877" max="15882" width="9.44140625" style="506" customWidth="1"/>
    <col min="15883" max="16128" width="9.109375" style="506"/>
    <col min="16129" max="16129" width="16.44140625" style="506" customWidth="1"/>
    <col min="16130" max="16130" width="19.88671875" style="506" customWidth="1"/>
    <col min="16131" max="16131" width="4" style="506" customWidth="1"/>
    <col min="16132" max="16132" width="19.88671875" style="506" customWidth="1"/>
    <col min="16133" max="16138" width="9.44140625" style="506" customWidth="1"/>
    <col min="16139" max="16384" width="9.109375" style="506"/>
  </cols>
  <sheetData>
    <row r="3" spans="1:10" ht="28.8">
      <c r="A3" s="510"/>
      <c r="B3" s="510"/>
      <c r="C3" s="510"/>
      <c r="D3" s="606" t="s">
        <v>1731</v>
      </c>
      <c r="E3" s="607">
        <v>0</v>
      </c>
      <c r="F3" s="608">
        <f>E4+1</f>
        <v>2651</v>
      </c>
      <c r="G3" s="608">
        <f>F4+1</f>
        <v>27301</v>
      </c>
      <c r="H3" s="608">
        <f>G4+1</f>
        <v>58501</v>
      </c>
      <c r="I3" s="608">
        <f>H4+1</f>
        <v>131801</v>
      </c>
      <c r="J3" s="608">
        <f>I4+1</f>
        <v>284701</v>
      </c>
    </row>
    <row r="4" spans="1:10" ht="17.25" customHeight="1">
      <c r="A4" s="609" t="s">
        <v>1732</v>
      </c>
      <c r="B4" s="610">
        <v>21566</v>
      </c>
      <c r="C4" s="510"/>
      <c r="D4" s="611" t="s">
        <v>1733</v>
      </c>
      <c r="E4" s="612">
        <v>2650</v>
      </c>
      <c r="F4" s="613">
        <v>27300</v>
      </c>
      <c r="G4" s="613">
        <v>58500</v>
      </c>
      <c r="H4" s="613">
        <v>131800</v>
      </c>
      <c r="I4" s="613">
        <v>284700</v>
      </c>
      <c r="J4" s="613"/>
    </row>
    <row r="5" spans="1:10" ht="17.25" customHeight="1">
      <c r="A5" s="609" t="s">
        <v>1734</v>
      </c>
      <c r="B5" s="614"/>
      <c r="C5" s="510"/>
      <c r="D5" s="615" t="s">
        <v>161</v>
      </c>
      <c r="E5" s="616">
        <v>0.15</v>
      </c>
      <c r="F5" s="617">
        <v>0.28000000000000003</v>
      </c>
      <c r="G5" s="617">
        <v>0.31</v>
      </c>
      <c r="H5" s="617">
        <v>0.36</v>
      </c>
      <c r="I5" s="617">
        <v>0.39600000000000002</v>
      </c>
      <c r="J5" s="617">
        <v>0.45250000000000001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3:G12"/>
  <sheetViews>
    <sheetView showGridLines="0" workbookViewId="0"/>
  </sheetViews>
  <sheetFormatPr defaultRowHeight="14.4"/>
  <cols>
    <col min="1" max="1" width="16.44140625" style="506" customWidth="1"/>
    <col min="2" max="2" width="27.33203125" style="506" customWidth="1"/>
    <col min="3" max="3" width="5.33203125" style="506" customWidth="1"/>
    <col min="4" max="4" width="9.109375" style="506"/>
    <col min="5" max="5" width="16.44140625" style="506" customWidth="1"/>
    <col min="6" max="6" width="11.33203125" style="506" customWidth="1"/>
    <col min="7" max="7" width="19.88671875" style="506" customWidth="1"/>
    <col min="8" max="256" width="9.109375" style="506"/>
    <col min="257" max="257" width="16.44140625" style="506" customWidth="1"/>
    <col min="258" max="258" width="27.33203125" style="506" customWidth="1"/>
    <col min="259" max="259" width="5.33203125" style="506" customWidth="1"/>
    <col min="260" max="260" width="9.109375" style="506"/>
    <col min="261" max="261" width="16.44140625" style="506" customWidth="1"/>
    <col min="262" max="262" width="11.33203125" style="506" customWidth="1"/>
    <col min="263" max="263" width="19.88671875" style="506" customWidth="1"/>
    <col min="264" max="512" width="9.109375" style="506"/>
    <col min="513" max="513" width="16.44140625" style="506" customWidth="1"/>
    <col min="514" max="514" width="27.33203125" style="506" customWidth="1"/>
    <col min="515" max="515" width="5.33203125" style="506" customWidth="1"/>
    <col min="516" max="516" width="9.109375" style="506"/>
    <col min="517" max="517" width="16.44140625" style="506" customWidth="1"/>
    <col min="518" max="518" width="11.33203125" style="506" customWidth="1"/>
    <col min="519" max="519" width="19.88671875" style="506" customWidth="1"/>
    <col min="520" max="768" width="9.109375" style="506"/>
    <col min="769" max="769" width="16.44140625" style="506" customWidth="1"/>
    <col min="770" max="770" width="27.33203125" style="506" customWidth="1"/>
    <col min="771" max="771" width="5.33203125" style="506" customWidth="1"/>
    <col min="772" max="772" width="9.109375" style="506"/>
    <col min="773" max="773" width="16.44140625" style="506" customWidth="1"/>
    <col min="774" max="774" width="11.33203125" style="506" customWidth="1"/>
    <col min="775" max="775" width="19.88671875" style="506" customWidth="1"/>
    <col min="776" max="1024" width="9.109375" style="506"/>
    <col min="1025" max="1025" width="16.44140625" style="506" customWidth="1"/>
    <col min="1026" max="1026" width="27.33203125" style="506" customWidth="1"/>
    <col min="1027" max="1027" width="5.33203125" style="506" customWidth="1"/>
    <col min="1028" max="1028" width="9.109375" style="506"/>
    <col min="1029" max="1029" width="16.44140625" style="506" customWidth="1"/>
    <col min="1030" max="1030" width="11.33203125" style="506" customWidth="1"/>
    <col min="1031" max="1031" width="19.88671875" style="506" customWidth="1"/>
    <col min="1032" max="1280" width="9.109375" style="506"/>
    <col min="1281" max="1281" width="16.44140625" style="506" customWidth="1"/>
    <col min="1282" max="1282" width="27.33203125" style="506" customWidth="1"/>
    <col min="1283" max="1283" width="5.33203125" style="506" customWidth="1"/>
    <col min="1284" max="1284" width="9.109375" style="506"/>
    <col min="1285" max="1285" width="16.44140625" style="506" customWidth="1"/>
    <col min="1286" max="1286" width="11.33203125" style="506" customWidth="1"/>
    <col min="1287" max="1287" width="19.88671875" style="506" customWidth="1"/>
    <col min="1288" max="1536" width="9.109375" style="506"/>
    <col min="1537" max="1537" width="16.44140625" style="506" customWidth="1"/>
    <col min="1538" max="1538" width="27.33203125" style="506" customWidth="1"/>
    <col min="1539" max="1539" width="5.33203125" style="506" customWidth="1"/>
    <col min="1540" max="1540" width="9.109375" style="506"/>
    <col min="1541" max="1541" width="16.44140625" style="506" customWidth="1"/>
    <col min="1542" max="1542" width="11.33203125" style="506" customWidth="1"/>
    <col min="1543" max="1543" width="19.88671875" style="506" customWidth="1"/>
    <col min="1544" max="1792" width="9.109375" style="506"/>
    <col min="1793" max="1793" width="16.44140625" style="506" customWidth="1"/>
    <col min="1794" max="1794" width="27.33203125" style="506" customWidth="1"/>
    <col min="1795" max="1795" width="5.33203125" style="506" customWidth="1"/>
    <col min="1796" max="1796" width="9.109375" style="506"/>
    <col min="1797" max="1797" width="16.44140625" style="506" customWidth="1"/>
    <col min="1798" max="1798" width="11.33203125" style="506" customWidth="1"/>
    <col min="1799" max="1799" width="19.88671875" style="506" customWidth="1"/>
    <col min="1800" max="2048" width="9.109375" style="506"/>
    <col min="2049" max="2049" width="16.44140625" style="506" customWidth="1"/>
    <col min="2050" max="2050" width="27.33203125" style="506" customWidth="1"/>
    <col min="2051" max="2051" width="5.33203125" style="506" customWidth="1"/>
    <col min="2052" max="2052" width="9.109375" style="506"/>
    <col min="2053" max="2053" width="16.44140625" style="506" customWidth="1"/>
    <col min="2054" max="2054" width="11.33203125" style="506" customWidth="1"/>
    <col min="2055" max="2055" width="19.88671875" style="506" customWidth="1"/>
    <col min="2056" max="2304" width="9.109375" style="506"/>
    <col min="2305" max="2305" width="16.44140625" style="506" customWidth="1"/>
    <col min="2306" max="2306" width="27.33203125" style="506" customWidth="1"/>
    <col min="2307" max="2307" width="5.33203125" style="506" customWidth="1"/>
    <col min="2308" max="2308" width="9.109375" style="506"/>
    <col min="2309" max="2309" width="16.44140625" style="506" customWidth="1"/>
    <col min="2310" max="2310" width="11.33203125" style="506" customWidth="1"/>
    <col min="2311" max="2311" width="19.88671875" style="506" customWidth="1"/>
    <col min="2312" max="2560" width="9.109375" style="506"/>
    <col min="2561" max="2561" width="16.44140625" style="506" customWidth="1"/>
    <col min="2562" max="2562" width="27.33203125" style="506" customWidth="1"/>
    <col min="2563" max="2563" width="5.33203125" style="506" customWidth="1"/>
    <col min="2564" max="2564" width="9.109375" style="506"/>
    <col min="2565" max="2565" width="16.44140625" style="506" customWidth="1"/>
    <col min="2566" max="2566" width="11.33203125" style="506" customWidth="1"/>
    <col min="2567" max="2567" width="19.88671875" style="506" customWidth="1"/>
    <col min="2568" max="2816" width="9.109375" style="506"/>
    <col min="2817" max="2817" width="16.44140625" style="506" customWidth="1"/>
    <col min="2818" max="2818" width="27.33203125" style="506" customWidth="1"/>
    <col min="2819" max="2819" width="5.33203125" style="506" customWidth="1"/>
    <col min="2820" max="2820" width="9.109375" style="506"/>
    <col min="2821" max="2821" width="16.44140625" style="506" customWidth="1"/>
    <col min="2822" max="2822" width="11.33203125" style="506" customWidth="1"/>
    <col min="2823" max="2823" width="19.88671875" style="506" customWidth="1"/>
    <col min="2824" max="3072" width="9.109375" style="506"/>
    <col min="3073" max="3073" width="16.44140625" style="506" customWidth="1"/>
    <col min="3074" max="3074" width="27.33203125" style="506" customWidth="1"/>
    <col min="3075" max="3075" width="5.33203125" style="506" customWidth="1"/>
    <col min="3076" max="3076" width="9.109375" style="506"/>
    <col min="3077" max="3077" width="16.44140625" style="506" customWidth="1"/>
    <col min="3078" max="3078" width="11.33203125" style="506" customWidth="1"/>
    <col min="3079" max="3079" width="19.88671875" style="506" customWidth="1"/>
    <col min="3080" max="3328" width="9.109375" style="506"/>
    <col min="3329" max="3329" width="16.44140625" style="506" customWidth="1"/>
    <col min="3330" max="3330" width="27.33203125" style="506" customWidth="1"/>
    <col min="3331" max="3331" width="5.33203125" style="506" customWidth="1"/>
    <col min="3332" max="3332" width="9.109375" style="506"/>
    <col min="3333" max="3333" width="16.44140625" style="506" customWidth="1"/>
    <col min="3334" max="3334" width="11.33203125" style="506" customWidth="1"/>
    <col min="3335" max="3335" width="19.88671875" style="506" customWidth="1"/>
    <col min="3336" max="3584" width="9.109375" style="506"/>
    <col min="3585" max="3585" width="16.44140625" style="506" customWidth="1"/>
    <col min="3586" max="3586" width="27.33203125" style="506" customWidth="1"/>
    <col min="3587" max="3587" width="5.33203125" style="506" customWidth="1"/>
    <col min="3588" max="3588" width="9.109375" style="506"/>
    <col min="3589" max="3589" width="16.44140625" style="506" customWidth="1"/>
    <col min="3590" max="3590" width="11.33203125" style="506" customWidth="1"/>
    <col min="3591" max="3591" width="19.88671875" style="506" customWidth="1"/>
    <col min="3592" max="3840" width="9.109375" style="506"/>
    <col min="3841" max="3841" width="16.44140625" style="506" customWidth="1"/>
    <col min="3842" max="3842" width="27.33203125" style="506" customWidth="1"/>
    <col min="3843" max="3843" width="5.33203125" style="506" customWidth="1"/>
    <col min="3844" max="3844" width="9.109375" style="506"/>
    <col min="3845" max="3845" width="16.44140625" style="506" customWidth="1"/>
    <col min="3846" max="3846" width="11.33203125" style="506" customWidth="1"/>
    <col min="3847" max="3847" width="19.88671875" style="506" customWidth="1"/>
    <col min="3848" max="4096" width="9.109375" style="506"/>
    <col min="4097" max="4097" width="16.44140625" style="506" customWidth="1"/>
    <col min="4098" max="4098" width="27.33203125" style="506" customWidth="1"/>
    <col min="4099" max="4099" width="5.33203125" style="506" customWidth="1"/>
    <col min="4100" max="4100" width="9.109375" style="506"/>
    <col min="4101" max="4101" width="16.44140625" style="506" customWidth="1"/>
    <col min="4102" max="4102" width="11.33203125" style="506" customWidth="1"/>
    <col min="4103" max="4103" width="19.88671875" style="506" customWidth="1"/>
    <col min="4104" max="4352" width="9.109375" style="506"/>
    <col min="4353" max="4353" width="16.44140625" style="506" customWidth="1"/>
    <col min="4354" max="4354" width="27.33203125" style="506" customWidth="1"/>
    <col min="4355" max="4355" width="5.33203125" style="506" customWidth="1"/>
    <col min="4356" max="4356" width="9.109375" style="506"/>
    <col min="4357" max="4357" width="16.44140625" style="506" customWidth="1"/>
    <col min="4358" max="4358" width="11.33203125" style="506" customWidth="1"/>
    <col min="4359" max="4359" width="19.88671875" style="506" customWidth="1"/>
    <col min="4360" max="4608" width="9.109375" style="506"/>
    <col min="4609" max="4609" width="16.44140625" style="506" customWidth="1"/>
    <col min="4610" max="4610" width="27.33203125" style="506" customWidth="1"/>
    <col min="4611" max="4611" width="5.33203125" style="506" customWidth="1"/>
    <col min="4612" max="4612" width="9.109375" style="506"/>
    <col min="4613" max="4613" width="16.44140625" style="506" customWidth="1"/>
    <col min="4614" max="4614" width="11.33203125" style="506" customWidth="1"/>
    <col min="4615" max="4615" width="19.88671875" style="506" customWidth="1"/>
    <col min="4616" max="4864" width="9.109375" style="506"/>
    <col min="4865" max="4865" width="16.44140625" style="506" customWidth="1"/>
    <col min="4866" max="4866" width="27.33203125" style="506" customWidth="1"/>
    <col min="4867" max="4867" width="5.33203125" style="506" customWidth="1"/>
    <col min="4868" max="4868" width="9.109375" style="506"/>
    <col min="4869" max="4869" width="16.44140625" style="506" customWidth="1"/>
    <col min="4870" max="4870" width="11.33203125" style="506" customWidth="1"/>
    <col min="4871" max="4871" width="19.88671875" style="506" customWidth="1"/>
    <col min="4872" max="5120" width="9.109375" style="506"/>
    <col min="5121" max="5121" width="16.44140625" style="506" customWidth="1"/>
    <col min="5122" max="5122" width="27.33203125" style="506" customWidth="1"/>
    <col min="5123" max="5123" width="5.33203125" style="506" customWidth="1"/>
    <col min="5124" max="5124" width="9.109375" style="506"/>
    <col min="5125" max="5125" width="16.44140625" style="506" customWidth="1"/>
    <col min="5126" max="5126" width="11.33203125" style="506" customWidth="1"/>
    <col min="5127" max="5127" width="19.88671875" style="506" customWidth="1"/>
    <col min="5128" max="5376" width="9.109375" style="506"/>
    <col min="5377" max="5377" width="16.44140625" style="506" customWidth="1"/>
    <col min="5378" max="5378" width="27.33203125" style="506" customWidth="1"/>
    <col min="5379" max="5379" width="5.33203125" style="506" customWidth="1"/>
    <col min="5380" max="5380" width="9.109375" style="506"/>
    <col min="5381" max="5381" width="16.44140625" style="506" customWidth="1"/>
    <col min="5382" max="5382" width="11.33203125" style="506" customWidth="1"/>
    <col min="5383" max="5383" width="19.88671875" style="506" customWidth="1"/>
    <col min="5384" max="5632" width="9.109375" style="506"/>
    <col min="5633" max="5633" width="16.44140625" style="506" customWidth="1"/>
    <col min="5634" max="5634" width="27.33203125" style="506" customWidth="1"/>
    <col min="5635" max="5635" width="5.33203125" style="506" customWidth="1"/>
    <col min="5636" max="5636" width="9.109375" style="506"/>
    <col min="5637" max="5637" width="16.44140625" style="506" customWidth="1"/>
    <col min="5638" max="5638" width="11.33203125" style="506" customWidth="1"/>
    <col min="5639" max="5639" width="19.88671875" style="506" customWidth="1"/>
    <col min="5640" max="5888" width="9.109375" style="506"/>
    <col min="5889" max="5889" width="16.44140625" style="506" customWidth="1"/>
    <col min="5890" max="5890" width="27.33203125" style="506" customWidth="1"/>
    <col min="5891" max="5891" width="5.33203125" style="506" customWidth="1"/>
    <col min="5892" max="5892" width="9.109375" style="506"/>
    <col min="5893" max="5893" width="16.44140625" style="506" customWidth="1"/>
    <col min="5894" max="5894" width="11.33203125" style="506" customWidth="1"/>
    <col min="5895" max="5895" width="19.88671875" style="506" customWidth="1"/>
    <col min="5896" max="6144" width="9.109375" style="506"/>
    <col min="6145" max="6145" width="16.44140625" style="506" customWidth="1"/>
    <col min="6146" max="6146" width="27.33203125" style="506" customWidth="1"/>
    <col min="6147" max="6147" width="5.33203125" style="506" customWidth="1"/>
    <col min="6148" max="6148" width="9.109375" style="506"/>
    <col min="6149" max="6149" width="16.44140625" style="506" customWidth="1"/>
    <col min="6150" max="6150" width="11.33203125" style="506" customWidth="1"/>
    <col min="6151" max="6151" width="19.88671875" style="506" customWidth="1"/>
    <col min="6152" max="6400" width="9.109375" style="506"/>
    <col min="6401" max="6401" width="16.44140625" style="506" customWidth="1"/>
    <col min="6402" max="6402" width="27.33203125" style="506" customWidth="1"/>
    <col min="6403" max="6403" width="5.33203125" style="506" customWidth="1"/>
    <col min="6404" max="6404" width="9.109375" style="506"/>
    <col min="6405" max="6405" width="16.44140625" style="506" customWidth="1"/>
    <col min="6406" max="6406" width="11.33203125" style="506" customWidth="1"/>
    <col min="6407" max="6407" width="19.88671875" style="506" customWidth="1"/>
    <col min="6408" max="6656" width="9.109375" style="506"/>
    <col min="6657" max="6657" width="16.44140625" style="506" customWidth="1"/>
    <col min="6658" max="6658" width="27.33203125" style="506" customWidth="1"/>
    <col min="6659" max="6659" width="5.33203125" style="506" customWidth="1"/>
    <col min="6660" max="6660" width="9.109375" style="506"/>
    <col min="6661" max="6661" width="16.44140625" style="506" customWidth="1"/>
    <col min="6662" max="6662" width="11.33203125" style="506" customWidth="1"/>
    <col min="6663" max="6663" width="19.88671875" style="506" customWidth="1"/>
    <col min="6664" max="6912" width="9.109375" style="506"/>
    <col min="6913" max="6913" width="16.44140625" style="506" customWidth="1"/>
    <col min="6914" max="6914" width="27.33203125" style="506" customWidth="1"/>
    <col min="6915" max="6915" width="5.33203125" style="506" customWidth="1"/>
    <col min="6916" max="6916" width="9.109375" style="506"/>
    <col min="6917" max="6917" width="16.44140625" style="506" customWidth="1"/>
    <col min="6918" max="6918" width="11.33203125" style="506" customWidth="1"/>
    <col min="6919" max="6919" width="19.88671875" style="506" customWidth="1"/>
    <col min="6920" max="7168" width="9.109375" style="506"/>
    <col min="7169" max="7169" width="16.44140625" style="506" customWidth="1"/>
    <col min="7170" max="7170" width="27.33203125" style="506" customWidth="1"/>
    <col min="7171" max="7171" width="5.33203125" style="506" customWidth="1"/>
    <col min="7172" max="7172" width="9.109375" style="506"/>
    <col min="7173" max="7173" width="16.44140625" style="506" customWidth="1"/>
    <col min="7174" max="7174" width="11.33203125" style="506" customWidth="1"/>
    <col min="7175" max="7175" width="19.88671875" style="506" customWidth="1"/>
    <col min="7176" max="7424" width="9.109375" style="506"/>
    <col min="7425" max="7425" width="16.44140625" style="506" customWidth="1"/>
    <col min="7426" max="7426" width="27.33203125" style="506" customWidth="1"/>
    <col min="7427" max="7427" width="5.33203125" style="506" customWidth="1"/>
    <col min="7428" max="7428" width="9.109375" style="506"/>
    <col min="7429" max="7429" width="16.44140625" style="506" customWidth="1"/>
    <col min="7430" max="7430" width="11.33203125" style="506" customWidth="1"/>
    <col min="7431" max="7431" width="19.88671875" style="506" customWidth="1"/>
    <col min="7432" max="7680" width="9.109375" style="506"/>
    <col min="7681" max="7681" width="16.44140625" style="506" customWidth="1"/>
    <col min="7682" max="7682" width="27.33203125" style="506" customWidth="1"/>
    <col min="7683" max="7683" width="5.33203125" style="506" customWidth="1"/>
    <col min="7684" max="7684" width="9.109375" style="506"/>
    <col min="7685" max="7685" width="16.44140625" style="506" customWidth="1"/>
    <col min="7686" max="7686" width="11.33203125" style="506" customWidth="1"/>
    <col min="7687" max="7687" width="19.88671875" style="506" customWidth="1"/>
    <col min="7688" max="7936" width="9.109375" style="506"/>
    <col min="7937" max="7937" width="16.44140625" style="506" customWidth="1"/>
    <col min="7938" max="7938" width="27.33203125" style="506" customWidth="1"/>
    <col min="7939" max="7939" width="5.33203125" style="506" customWidth="1"/>
    <col min="7940" max="7940" width="9.109375" style="506"/>
    <col min="7941" max="7941" width="16.44140625" style="506" customWidth="1"/>
    <col min="7942" max="7942" width="11.33203125" style="506" customWidth="1"/>
    <col min="7943" max="7943" width="19.88671875" style="506" customWidth="1"/>
    <col min="7944" max="8192" width="9.109375" style="506"/>
    <col min="8193" max="8193" width="16.44140625" style="506" customWidth="1"/>
    <col min="8194" max="8194" width="27.33203125" style="506" customWidth="1"/>
    <col min="8195" max="8195" width="5.33203125" style="506" customWidth="1"/>
    <col min="8196" max="8196" width="9.109375" style="506"/>
    <col min="8197" max="8197" width="16.44140625" style="506" customWidth="1"/>
    <col min="8198" max="8198" width="11.33203125" style="506" customWidth="1"/>
    <col min="8199" max="8199" width="19.88671875" style="506" customWidth="1"/>
    <col min="8200" max="8448" width="9.109375" style="506"/>
    <col min="8449" max="8449" width="16.44140625" style="506" customWidth="1"/>
    <col min="8450" max="8450" width="27.33203125" style="506" customWidth="1"/>
    <col min="8451" max="8451" width="5.33203125" style="506" customWidth="1"/>
    <col min="8452" max="8452" width="9.109375" style="506"/>
    <col min="8453" max="8453" width="16.44140625" style="506" customWidth="1"/>
    <col min="8454" max="8454" width="11.33203125" style="506" customWidth="1"/>
    <col min="8455" max="8455" width="19.88671875" style="506" customWidth="1"/>
    <col min="8456" max="8704" width="9.109375" style="506"/>
    <col min="8705" max="8705" width="16.44140625" style="506" customWidth="1"/>
    <col min="8706" max="8706" width="27.33203125" style="506" customWidth="1"/>
    <col min="8707" max="8707" width="5.33203125" style="506" customWidth="1"/>
    <col min="8708" max="8708" width="9.109375" style="506"/>
    <col min="8709" max="8709" width="16.44140625" style="506" customWidth="1"/>
    <col min="8710" max="8710" width="11.33203125" style="506" customWidth="1"/>
    <col min="8711" max="8711" width="19.88671875" style="506" customWidth="1"/>
    <col min="8712" max="8960" width="9.109375" style="506"/>
    <col min="8961" max="8961" width="16.44140625" style="506" customWidth="1"/>
    <col min="8962" max="8962" width="27.33203125" style="506" customWidth="1"/>
    <col min="8963" max="8963" width="5.33203125" style="506" customWidth="1"/>
    <col min="8964" max="8964" width="9.109375" style="506"/>
    <col min="8965" max="8965" width="16.44140625" style="506" customWidth="1"/>
    <col min="8966" max="8966" width="11.33203125" style="506" customWidth="1"/>
    <col min="8967" max="8967" width="19.88671875" style="506" customWidth="1"/>
    <col min="8968" max="9216" width="9.109375" style="506"/>
    <col min="9217" max="9217" width="16.44140625" style="506" customWidth="1"/>
    <col min="9218" max="9218" width="27.33203125" style="506" customWidth="1"/>
    <col min="9219" max="9219" width="5.33203125" style="506" customWidth="1"/>
    <col min="9220" max="9220" width="9.109375" style="506"/>
    <col min="9221" max="9221" width="16.44140625" style="506" customWidth="1"/>
    <col min="9222" max="9222" width="11.33203125" style="506" customWidth="1"/>
    <col min="9223" max="9223" width="19.88671875" style="506" customWidth="1"/>
    <col min="9224" max="9472" width="9.109375" style="506"/>
    <col min="9473" max="9473" width="16.44140625" style="506" customWidth="1"/>
    <col min="9474" max="9474" width="27.33203125" style="506" customWidth="1"/>
    <col min="9475" max="9475" width="5.33203125" style="506" customWidth="1"/>
    <col min="9476" max="9476" width="9.109375" style="506"/>
    <col min="9477" max="9477" width="16.44140625" style="506" customWidth="1"/>
    <col min="9478" max="9478" width="11.33203125" style="506" customWidth="1"/>
    <col min="9479" max="9479" width="19.88671875" style="506" customWidth="1"/>
    <col min="9480" max="9728" width="9.109375" style="506"/>
    <col min="9729" max="9729" width="16.44140625" style="506" customWidth="1"/>
    <col min="9730" max="9730" width="27.33203125" style="506" customWidth="1"/>
    <col min="9731" max="9731" width="5.33203125" style="506" customWidth="1"/>
    <col min="9732" max="9732" width="9.109375" style="506"/>
    <col min="9733" max="9733" width="16.44140625" style="506" customWidth="1"/>
    <col min="9734" max="9734" width="11.33203125" style="506" customWidth="1"/>
    <col min="9735" max="9735" width="19.88671875" style="506" customWidth="1"/>
    <col min="9736" max="9984" width="9.109375" style="506"/>
    <col min="9985" max="9985" width="16.44140625" style="506" customWidth="1"/>
    <col min="9986" max="9986" width="27.33203125" style="506" customWidth="1"/>
    <col min="9987" max="9987" width="5.33203125" style="506" customWidth="1"/>
    <col min="9988" max="9988" width="9.109375" style="506"/>
    <col min="9989" max="9989" width="16.44140625" style="506" customWidth="1"/>
    <col min="9990" max="9990" width="11.33203125" style="506" customWidth="1"/>
    <col min="9991" max="9991" width="19.88671875" style="506" customWidth="1"/>
    <col min="9992" max="10240" width="9.109375" style="506"/>
    <col min="10241" max="10241" width="16.44140625" style="506" customWidth="1"/>
    <col min="10242" max="10242" width="27.33203125" style="506" customWidth="1"/>
    <col min="10243" max="10243" width="5.33203125" style="506" customWidth="1"/>
    <col min="10244" max="10244" width="9.109375" style="506"/>
    <col min="10245" max="10245" width="16.44140625" style="506" customWidth="1"/>
    <col min="10246" max="10246" width="11.33203125" style="506" customWidth="1"/>
    <col min="10247" max="10247" width="19.88671875" style="506" customWidth="1"/>
    <col min="10248" max="10496" width="9.109375" style="506"/>
    <col min="10497" max="10497" width="16.44140625" style="506" customWidth="1"/>
    <col min="10498" max="10498" width="27.33203125" style="506" customWidth="1"/>
    <col min="10499" max="10499" width="5.33203125" style="506" customWidth="1"/>
    <col min="10500" max="10500" width="9.109375" style="506"/>
    <col min="10501" max="10501" width="16.44140625" style="506" customWidth="1"/>
    <col min="10502" max="10502" width="11.33203125" style="506" customWidth="1"/>
    <col min="10503" max="10503" width="19.88671875" style="506" customWidth="1"/>
    <col min="10504" max="10752" width="9.109375" style="506"/>
    <col min="10753" max="10753" width="16.44140625" style="506" customWidth="1"/>
    <col min="10754" max="10754" width="27.33203125" style="506" customWidth="1"/>
    <col min="10755" max="10755" width="5.33203125" style="506" customWidth="1"/>
    <col min="10756" max="10756" width="9.109375" style="506"/>
    <col min="10757" max="10757" width="16.44140625" style="506" customWidth="1"/>
    <col min="10758" max="10758" width="11.33203125" style="506" customWidth="1"/>
    <col min="10759" max="10759" width="19.88671875" style="506" customWidth="1"/>
    <col min="10760" max="11008" width="9.109375" style="506"/>
    <col min="11009" max="11009" width="16.44140625" style="506" customWidth="1"/>
    <col min="11010" max="11010" width="27.33203125" style="506" customWidth="1"/>
    <col min="11011" max="11011" width="5.33203125" style="506" customWidth="1"/>
    <col min="11012" max="11012" width="9.109375" style="506"/>
    <col min="11013" max="11013" width="16.44140625" style="506" customWidth="1"/>
    <col min="11014" max="11014" width="11.33203125" style="506" customWidth="1"/>
    <col min="11015" max="11015" width="19.88671875" style="506" customWidth="1"/>
    <col min="11016" max="11264" width="9.109375" style="506"/>
    <col min="11265" max="11265" width="16.44140625" style="506" customWidth="1"/>
    <col min="11266" max="11266" width="27.33203125" style="506" customWidth="1"/>
    <col min="11267" max="11267" width="5.33203125" style="506" customWidth="1"/>
    <col min="11268" max="11268" width="9.109375" style="506"/>
    <col min="11269" max="11269" width="16.44140625" style="506" customWidth="1"/>
    <col min="11270" max="11270" width="11.33203125" style="506" customWidth="1"/>
    <col min="11271" max="11271" width="19.88671875" style="506" customWidth="1"/>
    <col min="11272" max="11520" width="9.109375" style="506"/>
    <col min="11521" max="11521" width="16.44140625" style="506" customWidth="1"/>
    <col min="11522" max="11522" width="27.33203125" style="506" customWidth="1"/>
    <col min="11523" max="11523" width="5.33203125" style="506" customWidth="1"/>
    <col min="11524" max="11524" width="9.109375" style="506"/>
    <col min="11525" max="11525" width="16.44140625" style="506" customWidth="1"/>
    <col min="11526" max="11526" width="11.33203125" style="506" customWidth="1"/>
    <col min="11527" max="11527" width="19.88671875" style="506" customWidth="1"/>
    <col min="11528" max="11776" width="9.109375" style="506"/>
    <col min="11777" max="11777" width="16.44140625" style="506" customWidth="1"/>
    <col min="11778" max="11778" width="27.33203125" style="506" customWidth="1"/>
    <col min="11779" max="11779" width="5.33203125" style="506" customWidth="1"/>
    <col min="11780" max="11780" width="9.109375" style="506"/>
    <col min="11781" max="11781" width="16.44140625" style="506" customWidth="1"/>
    <col min="11782" max="11782" width="11.33203125" style="506" customWidth="1"/>
    <col min="11783" max="11783" width="19.88671875" style="506" customWidth="1"/>
    <col min="11784" max="12032" width="9.109375" style="506"/>
    <col min="12033" max="12033" width="16.44140625" style="506" customWidth="1"/>
    <col min="12034" max="12034" width="27.33203125" style="506" customWidth="1"/>
    <col min="12035" max="12035" width="5.33203125" style="506" customWidth="1"/>
    <col min="12036" max="12036" width="9.109375" style="506"/>
    <col min="12037" max="12037" width="16.44140625" style="506" customWidth="1"/>
    <col min="12038" max="12038" width="11.33203125" style="506" customWidth="1"/>
    <col min="12039" max="12039" width="19.88671875" style="506" customWidth="1"/>
    <col min="12040" max="12288" width="9.109375" style="506"/>
    <col min="12289" max="12289" width="16.44140625" style="506" customWidth="1"/>
    <col min="12290" max="12290" width="27.33203125" style="506" customWidth="1"/>
    <col min="12291" max="12291" width="5.33203125" style="506" customWidth="1"/>
    <col min="12292" max="12292" width="9.109375" style="506"/>
    <col min="12293" max="12293" width="16.44140625" style="506" customWidth="1"/>
    <col min="12294" max="12294" width="11.33203125" style="506" customWidth="1"/>
    <col min="12295" max="12295" width="19.88671875" style="506" customWidth="1"/>
    <col min="12296" max="12544" width="9.109375" style="506"/>
    <col min="12545" max="12545" width="16.44140625" style="506" customWidth="1"/>
    <col min="12546" max="12546" width="27.33203125" style="506" customWidth="1"/>
    <col min="12547" max="12547" width="5.33203125" style="506" customWidth="1"/>
    <col min="12548" max="12548" width="9.109375" style="506"/>
    <col min="12549" max="12549" width="16.44140625" style="506" customWidth="1"/>
    <col min="12550" max="12550" width="11.33203125" style="506" customWidth="1"/>
    <col min="12551" max="12551" width="19.88671875" style="506" customWidth="1"/>
    <col min="12552" max="12800" width="9.109375" style="506"/>
    <col min="12801" max="12801" width="16.44140625" style="506" customWidth="1"/>
    <col min="12802" max="12802" width="27.33203125" style="506" customWidth="1"/>
    <col min="12803" max="12803" width="5.33203125" style="506" customWidth="1"/>
    <col min="12804" max="12804" width="9.109375" style="506"/>
    <col min="12805" max="12805" width="16.44140625" style="506" customWidth="1"/>
    <col min="12806" max="12806" width="11.33203125" style="506" customWidth="1"/>
    <col min="12807" max="12807" width="19.88671875" style="506" customWidth="1"/>
    <col min="12808" max="13056" width="9.109375" style="506"/>
    <col min="13057" max="13057" width="16.44140625" style="506" customWidth="1"/>
    <col min="13058" max="13058" width="27.33203125" style="506" customWidth="1"/>
    <col min="13059" max="13059" width="5.33203125" style="506" customWidth="1"/>
    <col min="13060" max="13060" width="9.109375" style="506"/>
    <col min="13061" max="13061" width="16.44140625" style="506" customWidth="1"/>
    <col min="13062" max="13062" width="11.33203125" style="506" customWidth="1"/>
    <col min="13063" max="13063" width="19.88671875" style="506" customWidth="1"/>
    <col min="13064" max="13312" width="9.109375" style="506"/>
    <col min="13313" max="13313" width="16.44140625" style="506" customWidth="1"/>
    <col min="13314" max="13314" width="27.33203125" style="506" customWidth="1"/>
    <col min="13315" max="13315" width="5.33203125" style="506" customWidth="1"/>
    <col min="13316" max="13316" width="9.109375" style="506"/>
    <col min="13317" max="13317" width="16.44140625" style="506" customWidth="1"/>
    <col min="13318" max="13318" width="11.33203125" style="506" customWidth="1"/>
    <col min="13319" max="13319" width="19.88671875" style="506" customWidth="1"/>
    <col min="13320" max="13568" width="9.109375" style="506"/>
    <col min="13569" max="13569" width="16.44140625" style="506" customWidth="1"/>
    <col min="13570" max="13570" width="27.33203125" style="506" customWidth="1"/>
    <col min="13571" max="13571" width="5.33203125" style="506" customWidth="1"/>
    <col min="13572" max="13572" width="9.109375" style="506"/>
    <col min="13573" max="13573" width="16.44140625" style="506" customWidth="1"/>
    <col min="13574" max="13574" width="11.33203125" style="506" customWidth="1"/>
    <col min="13575" max="13575" width="19.88671875" style="506" customWidth="1"/>
    <col min="13576" max="13824" width="9.109375" style="506"/>
    <col min="13825" max="13825" width="16.44140625" style="506" customWidth="1"/>
    <col min="13826" max="13826" width="27.33203125" style="506" customWidth="1"/>
    <col min="13827" max="13827" width="5.33203125" style="506" customWidth="1"/>
    <col min="13828" max="13828" width="9.109375" style="506"/>
    <col min="13829" max="13829" width="16.44140625" style="506" customWidth="1"/>
    <col min="13830" max="13830" width="11.33203125" style="506" customWidth="1"/>
    <col min="13831" max="13831" width="19.88671875" style="506" customWidth="1"/>
    <col min="13832" max="14080" width="9.109375" style="506"/>
    <col min="14081" max="14081" width="16.44140625" style="506" customWidth="1"/>
    <col min="14082" max="14082" width="27.33203125" style="506" customWidth="1"/>
    <col min="14083" max="14083" width="5.33203125" style="506" customWidth="1"/>
    <col min="14084" max="14084" width="9.109375" style="506"/>
    <col min="14085" max="14085" width="16.44140625" style="506" customWidth="1"/>
    <col min="14086" max="14086" width="11.33203125" style="506" customWidth="1"/>
    <col min="14087" max="14087" width="19.88671875" style="506" customWidth="1"/>
    <col min="14088" max="14336" width="9.109375" style="506"/>
    <col min="14337" max="14337" width="16.44140625" style="506" customWidth="1"/>
    <col min="14338" max="14338" width="27.33203125" style="506" customWidth="1"/>
    <col min="14339" max="14339" width="5.33203125" style="506" customWidth="1"/>
    <col min="14340" max="14340" width="9.109375" style="506"/>
    <col min="14341" max="14341" width="16.44140625" style="506" customWidth="1"/>
    <col min="14342" max="14342" width="11.33203125" style="506" customWidth="1"/>
    <col min="14343" max="14343" width="19.88671875" style="506" customWidth="1"/>
    <col min="14344" max="14592" width="9.109375" style="506"/>
    <col min="14593" max="14593" width="16.44140625" style="506" customWidth="1"/>
    <col min="14594" max="14594" width="27.33203125" style="506" customWidth="1"/>
    <col min="14595" max="14595" width="5.33203125" style="506" customWidth="1"/>
    <col min="14596" max="14596" width="9.109375" style="506"/>
    <col min="14597" max="14597" width="16.44140625" style="506" customWidth="1"/>
    <col min="14598" max="14598" width="11.33203125" style="506" customWidth="1"/>
    <col min="14599" max="14599" width="19.88671875" style="506" customWidth="1"/>
    <col min="14600" max="14848" width="9.109375" style="506"/>
    <col min="14849" max="14849" width="16.44140625" style="506" customWidth="1"/>
    <col min="14850" max="14850" width="27.33203125" style="506" customWidth="1"/>
    <col min="14851" max="14851" width="5.33203125" style="506" customWidth="1"/>
    <col min="14852" max="14852" width="9.109375" style="506"/>
    <col min="14853" max="14853" width="16.44140625" style="506" customWidth="1"/>
    <col min="14854" max="14854" width="11.33203125" style="506" customWidth="1"/>
    <col min="14855" max="14855" width="19.88671875" style="506" customWidth="1"/>
    <col min="14856" max="15104" width="9.109375" style="506"/>
    <col min="15105" max="15105" width="16.44140625" style="506" customWidth="1"/>
    <col min="15106" max="15106" width="27.33203125" style="506" customWidth="1"/>
    <col min="15107" max="15107" width="5.33203125" style="506" customWidth="1"/>
    <col min="15108" max="15108" width="9.109375" style="506"/>
    <col min="15109" max="15109" width="16.44140625" style="506" customWidth="1"/>
    <col min="15110" max="15110" width="11.33203125" style="506" customWidth="1"/>
    <col min="15111" max="15111" width="19.88671875" style="506" customWidth="1"/>
    <col min="15112" max="15360" width="9.109375" style="506"/>
    <col min="15361" max="15361" width="16.44140625" style="506" customWidth="1"/>
    <col min="15362" max="15362" width="27.33203125" style="506" customWidth="1"/>
    <col min="15363" max="15363" width="5.33203125" style="506" customWidth="1"/>
    <col min="15364" max="15364" width="9.109375" style="506"/>
    <col min="15365" max="15365" width="16.44140625" style="506" customWidth="1"/>
    <col min="15366" max="15366" width="11.33203125" style="506" customWidth="1"/>
    <col min="15367" max="15367" width="19.88671875" style="506" customWidth="1"/>
    <col min="15368" max="15616" width="9.109375" style="506"/>
    <col min="15617" max="15617" width="16.44140625" style="506" customWidth="1"/>
    <col min="15618" max="15618" width="27.33203125" style="506" customWidth="1"/>
    <col min="15619" max="15619" width="5.33203125" style="506" customWidth="1"/>
    <col min="15620" max="15620" width="9.109375" style="506"/>
    <col min="15621" max="15621" width="16.44140625" style="506" customWidth="1"/>
    <col min="15622" max="15622" width="11.33203125" style="506" customWidth="1"/>
    <col min="15623" max="15623" width="19.88671875" style="506" customWidth="1"/>
    <col min="15624" max="15872" width="9.109375" style="506"/>
    <col min="15873" max="15873" width="16.44140625" style="506" customWidth="1"/>
    <col min="15874" max="15874" width="27.33203125" style="506" customWidth="1"/>
    <col min="15875" max="15875" width="5.33203125" style="506" customWidth="1"/>
    <col min="15876" max="15876" width="9.109375" style="506"/>
    <col min="15877" max="15877" width="16.44140625" style="506" customWidth="1"/>
    <col min="15878" max="15878" width="11.33203125" style="506" customWidth="1"/>
    <col min="15879" max="15879" width="19.88671875" style="506" customWidth="1"/>
    <col min="15880" max="16128" width="9.109375" style="506"/>
    <col min="16129" max="16129" width="16.44140625" style="506" customWidth="1"/>
    <col min="16130" max="16130" width="27.33203125" style="506" customWidth="1"/>
    <col min="16131" max="16131" width="5.33203125" style="506" customWidth="1"/>
    <col min="16132" max="16132" width="9.109375" style="506"/>
    <col min="16133" max="16133" width="16.44140625" style="506" customWidth="1"/>
    <col min="16134" max="16134" width="11.33203125" style="506" customWidth="1"/>
    <col min="16135" max="16135" width="19.88671875" style="506" customWidth="1"/>
    <col min="16136" max="16384" width="9.109375" style="506"/>
  </cols>
  <sheetData>
    <row r="3" spans="1:7" ht="28.8">
      <c r="A3" s="510"/>
      <c r="B3" s="510"/>
      <c r="C3" s="510"/>
      <c r="E3" s="618" t="s">
        <v>1733</v>
      </c>
      <c r="F3" s="618" t="s">
        <v>161</v>
      </c>
      <c r="G3" s="618" t="s">
        <v>1731</v>
      </c>
    </row>
    <row r="4" spans="1:7">
      <c r="A4" s="609" t="s">
        <v>1732</v>
      </c>
      <c r="B4" s="610">
        <v>123409</v>
      </c>
      <c r="C4" s="510"/>
      <c r="E4" s="612">
        <v>2650</v>
      </c>
      <c r="F4" s="616">
        <v>0.15</v>
      </c>
      <c r="G4" s="612">
        <v>0</v>
      </c>
    </row>
    <row r="5" spans="1:7">
      <c r="A5" s="609" t="s">
        <v>1734</v>
      </c>
      <c r="B5" s="614"/>
      <c r="C5" s="510"/>
      <c r="E5" s="613">
        <v>27300</v>
      </c>
      <c r="F5" s="617">
        <v>0.28000000000000003</v>
      </c>
      <c r="G5" s="613">
        <f>E4+1</f>
        <v>2651</v>
      </c>
    </row>
    <row r="6" spans="1:7">
      <c r="A6" s="510"/>
      <c r="B6" s="510"/>
      <c r="C6" s="510"/>
      <c r="E6" s="613">
        <v>58500</v>
      </c>
      <c r="F6" s="617">
        <v>0.31</v>
      </c>
      <c r="G6" s="613">
        <f>E5+1</f>
        <v>27301</v>
      </c>
    </row>
    <row r="7" spans="1:7">
      <c r="A7" s="510"/>
      <c r="B7" s="510"/>
      <c r="C7" s="510"/>
      <c r="E7" s="613">
        <v>131800</v>
      </c>
      <c r="F7" s="617">
        <v>0.36</v>
      </c>
      <c r="G7" s="613">
        <f>E6+1</f>
        <v>58501</v>
      </c>
    </row>
    <row r="8" spans="1:7">
      <c r="A8" s="510"/>
      <c r="B8" s="510"/>
      <c r="C8" s="510"/>
      <c r="E8" s="613">
        <v>284700</v>
      </c>
      <c r="F8" s="617">
        <v>0.39600000000000002</v>
      </c>
      <c r="G8" s="613">
        <f>E7+1</f>
        <v>131801</v>
      </c>
    </row>
    <row r="9" spans="1:7">
      <c r="A9" s="510"/>
      <c r="B9" s="510"/>
      <c r="C9" s="510"/>
      <c r="E9" s="613"/>
      <c r="F9" s="617">
        <v>0.45250000000000001</v>
      </c>
      <c r="G9" s="613">
        <f>E8+1</f>
        <v>284701</v>
      </c>
    </row>
    <row r="11" spans="1:7">
      <c r="D11" s="619"/>
    </row>
    <row r="12" spans="1:7">
      <c r="D12" s="619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15"/>
  <dimension ref="A3:T18"/>
  <sheetViews>
    <sheetView showGridLines="0" workbookViewId="0">
      <selection activeCell="B4" sqref="B4"/>
    </sheetView>
  </sheetViews>
  <sheetFormatPr defaultRowHeight="14.4"/>
  <cols>
    <col min="3" max="3" width="15.5546875" customWidth="1"/>
    <col min="4" max="4" width="2.109375" customWidth="1"/>
    <col min="5" max="5" width="11.33203125" customWidth="1"/>
  </cols>
  <sheetData>
    <row r="3" spans="1:20" ht="21.6" thickBot="1">
      <c r="A3" s="727" t="s">
        <v>1967</v>
      </c>
      <c r="B3" s="727" t="s">
        <v>1968</v>
      </c>
      <c r="C3" s="727" t="s">
        <v>50</v>
      </c>
      <c r="E3" s="874" t="s">
        <v>1969</v>
      </c>
      <c r="F3" s="874" t="s">
        <v>1985</v>
      </c>
      <c r="G3" s="874" t="s">
        <v>1986</v>
      </c>
      <c r="H3" s="874" t="s">
        <v>1987</v>
      </c>
      <c r="I3" s="874" t="s">
        <v>1988</v>
      </c>
      <c r="J3" s="874" t="s">
        <v>1989</v>
      </c>
      <c r="K3" s="874" t="s">
        <v>1990</v>
      </c>
      <c r="L3" s="874" t="s">
        <v>1991</v>
      </c>
      <c r="M3" s="874" t="s">
        <v>1992</v>
      </c>
      <c r="N3" s="874" t="s">
        <v>1993</v>
      </c>
      <c r="O3" s="874" t="s">
        <v>1994</v>
      </c>
      <c r="P3" s="874" t="s">
        <v>1995</v>
      </c>
      <c r="Q3" s="874" t="s">
        <v>1996</v>
      </c>
      <c r="R3" s="874" t="s">
        <v>1997</v>
      </c>
      <c r="S3" s="874" t="s">
        <v>1998</v>
      </c>
      <c r="T3" s="875" t="s">
        <v>1999</v>
      </c>
    </row>
    <row r="4" spans="1:20" ht="15" thickBot="1">
      <c r="A4" s="728" t="s">
        <v>1970</v>
      </c>
      <c r="B4" s="728" t="s">
        <v>1989</v>
      </c>
      <c r="C4" s="728">
        <f>INDEX($E$3:$T$18,MATCH(A4,$E$3:$E$18,0),MATCH(B4,$E$3:$T$3,0))</f>
        <v>3649</v>
      </c>
      <c r="E4" s="876" t="s">
        <v>1970</v>
      </c>
      <c r="F4" s="877">
        <v>1144</v>
      </c>
      <c r="G4" s="877">
        <v>3043</v>
      </c>
      <c r="H4" s="877">
        <v>751</v>
      </c>
      <c r="I4" s="877">
        <v>3201</v>
      </c>
      <c r="J4" s="877">
        <v>3649</v>
      </c>
      <c r="K4" s="877">
        <v>4463</v>
      </c>
      <c r="L4" s="877">
        <v>4770</v>
      </c>
      <c r="M4" s="877">
        <v>1292</v>
      </c>
      <c r="N4" s="877">
        <v>2916</v>
      </c>
      <c r="O4" s="877">
        <v>4605</v>
      </c>
      <c r="P4" s="877">
        <v>580</v>
      </c>
      <c r="Q4" s="877">
        <v>3634</v>
      </c>
      <c r="R4" s="877">
        <v>4303</v>
      </c>
      <c r="S4" s="877">
        <v>4773</v>
      </c>
      <c r="T4" s="878">
        <v>1037</v>
      </c>
    </row>
    <row r="5" spans="1:20">
      <c r="E5" s="879" t="s">
        <v>1971</v>
      </c>
      <c r="F5" s="880">
        <v>3242</v>
      </c>
      <c r="G5" s="880">
        <v>3337</v>
      </c>
      <c r="H5" s="880">
        <v>1623</v>
      </c>
      <c r="I5" s="880">
        <v>1994</v>
      </c>
      <c r="J5" s="880">
        <v>3887</v>
      </c>
      <c r="K5" s="880">
        <v>1168</v>
      </c>
      <c r="L5" s="880">
        <v>2773</v>
      </c>
      <c r="M5" s="880">
        <v>3533</v>
      </c>
      <c r="N5" s="880">
        <v>3852</v>
      </c>
      <c r="O5" s="880">
        <v>4726</v>
      </c>
      <c r="P5" s="880">
        <v>676</v>
      </c>
      <c r="Q5" s="880">
        <v>3037</v>
      </c>
      <c r="R5" s="880">
        <v>4437</v>
      </c>
      <c r="S5" s="880">
        <v>1167</v>
      </c>
      <c r="T5" s="881">
        <v>662</v>
      </c>
    </row>
    <row r="6" spans="1:20">
      <c r="E6" s="876" t="s">
        <v>1972</v>
      </c>
      <c r="F6" s="877">
        <v>3541</v>
      </c>
      <c r="G6" s="877">
        <v>3858</v>
      </c>
      <c r="H6" s="877">
        <v>2532</v>
      </c>
      <c r="I6" s="877">
        <v>1202</v>
      </c>
      <c r="J6" s="877">
        <v>524</v>
      </c>
      <c r="K6" s="877">
        <v>3242</v>
      </c>
      <c r="L6" s="877">
        <v>4121</v>
      </c>
      <c r="M6" s="877">
        <v>2209</v>
      </c>
      <c r="N6" s="877">
        <v>1576</v>
      </c>
      <c r="O6" s="877">
        <v>976</v>
      </c>
      <c r="P6" s="877">
        <v>2600</v>
      </c>
      <c r="Q6" s="877">
        <v>1898</v>
      </c>
      <c r="R6" s="877">
        <v>1067</v>
      </c>
      <c r="S6" s="877">
        <v>2755</v>
      </c>
      <c r="T6" s="878">
        <v>728</v>
      </c>
    </row>
    <row r="7" spans="1:20">
      <c r="E7" s="879" t="s">
        <v>1973</v>
      </c>
      <c r="F7" s="880">
        <v>1192</v>
      </c>
      <c r="G7" s="880">
        <v>4754</v>
      </c>
      <c r="H7" s="880">
        <v>2936</v>
      </c>
      <c r="I7" s="880">
        <v>4604</v>
      </c>
      <c r="J7" s="880">
        <v>4604</v>
      </c>
      <c r="K7" s="880">
        <v>1143</v>
      </c>
      <c r="L7" s="880">
        <v>1595</v>
      </c>
      <c r="M7" s="880">
        <v>2526</v>
      </c>
      <c r="N7" s="880">
        <v>1428</v>
      </c>
      <c r="O7" s="880">
        <v>4888</v>
      </c>
      <c r="P7" s="880">
        <v>3375</v>
      </c>
      <c r="Q7" s="880">
        <v>1750</v>
      </c>
      <c r="R7" s="880">
        <v>1012</v>
      </c>
      <c r="S7" s="880">
        <v>1463</v>
      </c>
      <c r="T7" s="881">
        <v>4367</v>
      </c>
    </row>
    <row r="8" spans="1:20">
      <c r="E8" s="876" t="s">
        <v>1974</v>
      </c>
      <c r="F8" s="877">
        <v>1670</v>
      </c>
      <c r="G8" s="877">
        <v>2464</v>
      </c>
      <c r="H8" s="877">
        <v>1041</v>
      </c>
      <c r="I8" s="877">
        <v>781</v>
      </c>
      <c r="J8" s="877">
        <v>2812</v>
      </c>
      <c r="K8" s="877">
        <v>1279</v>
      </c>
      <c r="L8" s="877">
        <v>1092</v>
      </c>
      <c r="M8" s="877">
        <v>1456</v>
      </c>
      <c r="N8" s="877">
        <v>1520</v>
      </c>
      <c r="O8" s="877">
        <v>1465</v>
      </c>
      <c r="P8" s="877">
        <v>2582</v>
      </c>
      <c r="Q8" s="877">
        <v>1480</v>
      </c>
      <c r="R8" s="877">
        <v>4178</v>
      </c>
      <c r="S8" s="877">
        <v>3098</v>
      </c>
      <c r="T8" s="878">
        <v>776</v>
      </c>
    </row>
    <row r="9" spans="1:20">
      <c r="E9" s="879" t="s">
        <v>1975</v>
      </c>
      <c r="F9" s="880">
        <v>1144</v>
      </c>
      <c r="G9" s="880">
        <v>3327</v>
      </c>
      <c r="H9" s="880">
        <v>522</v>
      </c>
      <c r="I9" s="880">
        <v>3402</v>
      </c>
      <c r="J9" s="880">
        <v>3001</v>
      </c>
      <c r="K9" s="880">
        <v>4238</v>
      </c>
      <c r="L9" s="880">
        <v>1715</v>
      </c>
      <c r="M9" s="880">
        <v>3343</v>
      </c>
      <c r="N9" s="880">
        <v>606</v>
      </c>
      <c r="O9" s="880">
        <v>1879</v>
      </c>
      <c r="P9" s="880">
        <v>746</v>
      </c>
      <c r="Q9" s="880">
        <v>2753</v>
      </c>
      <c r="R9" s="880">
        <v>2305</v>
      </c>
      <c r="S9" s="880">
        <v>3829</v>
      </c>
      <c r="T9" s="881">
        <v>2886</v>
      </c>
    </row>
    <row r="10" spans="1:20">
      <c r="E10" s="876" t="s">
        <v>1976</v>
      </c>
      <c r="F10" s="877">
        <v>1168</v>
      </c>
      <c r="G10" s="877">
        <v>3820</v>
      </c>
      <c r="H10" s="877">
        <v>4268</v>
      </c>
      <c r="I10" s="877">
        <v>4596</v>
      </c>
      <c r="J10" s="877">
        <v>1887</v>
      </c>
      <c r="K10" s="877">
        <v>4780</v>
      </c>
      <c r="L10" s="877">
        <v>1933</v>
      </c>
      <c r="M10" s="877">
        <v>4621</v>
      </c>
      <c r="N10" s="877">
        <v>3181</v>
      </c>
      <c r="O10" s="877">
        <v>3013</v>
      </c>
      <c r="P10" s="877">
        <v>4809</v>
      </c>
      <c r="Q10" s="877">
        <v>1505</v>
      </c>
      <c r="R10" s="877">
        <v>4950</v>
      </c>
      <c r="S10" s="877">
        <v>4018</v>
      </c>
      <c r="T10" s="878">
        <v>1766</v>
      </c>
    </row>
    <row r="11" spans="1:20">
      <c r="E11" s="879" t="s">
        <v>1977</v>
      </c>
      <c r="F11" s="880">
        <v>3925</v>
      </c>
      <c r="G11" s="880">
        <v>3586</v>
      </c>
      <c r="H11" s="880">
        <v>4216</v>
      </c>
      <c r="I11" s="880">
        <v>732</v>
      </c>
      <c r="J11" s="880">
        <v>2364</v>
      </c>
      <c r="K11" s="880">
        <v>3238</v>
      </c>
      <c r="L11" s="880">
        <v>4928</v>
      </c>
      <c r="M11" s="880">
        <v>2756</v>
      </c>
      <c r="N11" s="880">
        <v>3068</v>
      </c>
      <c r="O11" s="880">
        <v>744</v>
      </c>
      <c r="P11" s="880">
        <v>3244</v>
      </c>
      <c r="Q11" s="880">
        <v>2148</v>
      </c>
      <c r="R11" s="880">
        <v>4019</v>
      </c>
      <c r="S11" s="880">
        <v>4880</v>
      </c>
      <c r="T11" s="881">
        <v>3943</v>
      </c>
    </row>
    <row r="12" spans="1:20">
      <c r="E12" s="876" t="s">
        <v>1978</v>
      </c>
      <c r="F12" s="877">
        <v>2218</v>
      </c>
      <c r="G12" s="877">
        <v>3647</v>
      </c>
      <c r="H12" s="877">
        <v>2078</v>
      </c>
      <c r="I12" s="877">
        <v>3229</v>
      </c>
      <c r="J12" s="877">
        <v>3171</v>
      </c>
      <c r="K12" s="877">
        <v>2027</v>
      </c>
      <c r="L12" s="877">
        <v>1119</v>
      </c>
      <c r="M12" s="877">
        <v>1623</v>
      </c>
      <c r="N12" s="877">
        <v>2827</v>
      </c>
      <c r="O12" s="877">
        <v>723</v>
      </c>
      <c r="P12" s="877">
        <v>1155</v>
      </c>
      <c r="Q12" s="877">
        <v>1896</v>
      </c>
      <c r="R12" s="877">
        <v>3692</v>
      </c>
      <c r="S12" s="877">
        <v>1807</v>
      </c>
      <c r="T12" s="878">
        <v>4510</v>
      </c>
    </row>
    <row r="13" spans="1:20">
      <c r="E13" s="879" t="s">
        <v>1979</v>
      </c>
      <c r="F13" s="880">
        <v>4816</v>
      </c>
      <c r="G13" s="880">
        <v>710</v>
      </c>
      <c r="H13" s="880">
        <v>923</v>
      </c>
      <c r="I13" s="880">
        <v>3842</v>
      </c>
      <c r="J13" s="880">
        <v>3225</v>
      </c>
      <c r="K13" s="880">
        <v>2053</v>
      </c>
      <c r="L13" s="880">
        <v>4561</v>
      </c>
      <c r="M13" s="880">
        <v>4422</v>
      </c>
      <c r="N13" s="880">
        <v>789</v>
      </c>
      <c r="O13" s="880">
        <v>3956</v>
      </c>
      <c r="P13" s="880">
        <v>1921</v>
      </c>
      <c r="Q13" s="880">
        <v>2506</v>
      </c>
      <c r="R13" s="880">
        <v>4533</v>
      </c>
      <c r="S13" s="880">
        <v>2980</v>
      </c>
      <c r="T13" s="881">
        <v>2085</v>
      </c>
    </row>
    <row r="14" spans="1:20">
      <c r="E14" s="876" t="s">
        <v>1980</v>
      </c>
      <c r="F14" s="877">
        <v>1214</v>
      </c>
      <c r="G14" s="877">
        <v>4641</v>
      </c>
      <c r="H14" s="877">
        <v>4484</v>
      </c>
      <c r="I14" s="877">
        <v>4103</v>
      </c>
      <c r="J14" s="877">
        <v>3313</v>
      </c>
      <c r="K14" s="877">
        <v>1057</v>
      </c>
      <c r="L14" s="877">
        <v>2551</v>
      </c>
      <c r="M14" s="877">
        <v>1705</v>
      </c>
      <c r="N14" s="877">
        <v>2038</v>
      </c>
      <c r="O14" s="877">
        <v>3915</v>
      </c>
      <c r="P14" s="877">
        <v>2127</v>
      </c>
      <c r="Q14" s="877">
        <v>1786</v>
      </c>
      <c r="R14" s="877">
        <v>1121</v>
      </c>
      <c r="S14" s="877">
        <v>1936</v>
      </c>
      <c r="T14" s="878">
        <v>640</v>
      </c>
    </row>
    <row r="15" spans="1:20">
      <c r="E15" s="879" t="s">
        <v>1981</v>
      </c>
      <c r="F15" s="880">
        <v>3038</v>
      </c>
      <c r="G15" s="880">
        <v>2827</v>
      </c>
      <c r="H15" s="880">
        <v>673</v>
      </c>
      <c r="I15" s="880">
        <v>2986</v>
      </c>
      <c r="J15" s="880">
        <v>2477</v>
      </c>
      <c r="K15" s="880">
        <v>1861</v>
      </c>
      <c r="L15" s="880">
        <v>3793</v>
      </c>
      <c r="M15" s="880">
        <v>2281</v>
      </c>
      <c r="N15" s="880">
        <v>1476</v>
      </c>
      <c r="O15" s="880">
        <v>1227</v>
      </c>
      <c r="P15" s="880">
        <v>557</v>
      </c>
      <c r="Q15" s="880">
        <v>1037</v>
      </c>
      <c r="R15" s="880">
        <v>1150</v>
      </c>
      <c r="S15" s="880">
        <v>3635</v>
      </c>
      <c r="T15" s="881">
        <v>640</v>
      </c>
    </row>
    <row r="16" spans="1:20">
      <c r="E16" s="876" t="s">
        <v>1982</v>
      </c>
      <c r="F16" s="877">
        <v>3526</v>
      </c>
      <c r="G16" s="877">
        <v>2081</v>
      </c>
      <c r="H16" s="877">
        <v>618</v>
      </c>
      <c r="I16" s="877">
        <v>3083</v>
      </c>
      <c r="J16" s="877">
        <v>4491</v>
      </c>
      <c r="K16" s="877">
        <v>3570</v>
      </c>
      <c r="L16" s="877">
        <v>2688</v>
      </c>
      <c r="M16" s="877">
        <v>879</v>
      </c>
      <c r="N16" s="877">
        <v>2125</v>
      </c>
      <c r="O16" s="877">
        <v>1307</v>
      </c>
      <c r="P16" s="877">
        <v>4642</v>
      </c>
      <c r="Q16" s="877">
        <v>2094</v>
      </c>
      <c r="R16" s="877">
        <v>2160</v>
      </c>
      <c r="S16" s="877">
        <v>3310</v>
      </c>
      <c r="T16" s="878">
        <v>3127</v>
      </c>
    </row>
    <row r="17" spans="5:20">
      <c r="E17" s="879" t="s">
        <v>1983</v>
      </c>
      <c r="F17" s="880">
        <v>2115</v>
      </c>
      <c r="G17" s="880">
        <v>3870</v>
      </c>
      <c r="H17" s="880">
        <v>2972</v>
      </c>
      <c r="I17" s="880">
        <v>509</v>
      </c>
      <c r="J17" s="880">
        <v>3862</v>
      </c>
      <c r="K17" s="880">
        <v>4370</v>
      </c>
      <c r="L17" s="880">
        <v>4585</v>
      </c>
      <c r="M17" s="880">
        <v>1762</v>
      </c>
      <c r="N17" s="880">
        <v>4315</v>
      </c>
      <c r="O17" s="880">
        <v>3764</v>
      </c>
      <c r="P17" s="880">
        <v>1984</v>
      </c>
      <c r="Q17" s="880">
        <v>3144</v>
      </c>
      <c r="R17" s="880">
        <v>1722</v>
      </c>
      <c r="S17" s="880">
        <v>2078</v>
      </c>
      <c r="T17" s="881">
        <v>1240</v>
      </c>
    </row>
    <row r="18" spans="5:20">
      <c r="E18" s="882" t="s">
        <v>1984</v>
      </c>
      <c r="F18" s="883">
        <v>2955</v>
      </c>
      <c r="G18" s="883">
        <v>2173</v>
      </c>
      <c r="H18" s="883">
        <v>2845</v>
      </c>
      <c r="I18" s="883">
        <v>2329</v>
      </c>
      <c r="J18" s="883">
        <v>2162</v>
      </c>
      <c r="K18" s="883">
        <v>1935</v>
      </c>
      <c r="L18" s="883">
        <v>1243</v>
      </c>
      <c r="M18" s="883">
        <v>2078</v>
      </c>
      <c r="N18" s="883">
        <v>2762</v>
      </c>
      <c r="O18" s="883">
        <v>855</v>
      </c>
      <c r="P18" s="883">
        <v>3863</v>
      </c>
      <c r="Q18" s="883">
        <v>2870</v>
      </c>
      <c r="R18" s="883">
        <v>4058</v>
      </c>
      <c r="S18" s="883">
        <v>1790</v>
      </c>
      <c r="T18" s="873">
        <v>1530</v>
      </c>
    </row>
  </sheetData>
  <dataValidations count="2">
    <dataValidation type="list" allowBlank="1" showInputMessage="1" showErrorMessage="1" sqref="A4" xr:uid="{00000000-0002-0000-2500-000000000000}">
      <formula1>$E$4:$E$18</formula1>
    </dataValidation>
    <dataValidation type="list" allowBlank="1" showInputMessage="1" showErrorMessage="1" sqref="B4" xr:uid="{00000000-0002-0000-2500-000001000000}">
      <formula1>$F$3:$T$3</formula1>
    </dataValidation>
  </dataValidation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89"/>
  <dimension ref="A3:T38"/>
  <sheetViews>
    <sheetView showGridLines="0" topLeftCell="A6" workbookViewId="0">
      <selection activeCell="F15" sqref="F15"/>
    </sheetView>
  </sheetViews>
  <sheetFormatPr defaultColWidth="9.109375" defaultRowHeight="21" customHeight="1"/>
  <cols>
    <col min="1" max="1" width="1.44140625" style="276" customWidth="1"/>
    <col min="2" max="2" width="16" style="276" customWidth="1"/>
    <col min="3" max="3" width="12" style="276" customWidth="1"/>
    <col min="4" max="4" width="14.5546875" style="276" bestFit="1" customWidth="1"/>
    <col min="5" max="20" width="12.44140625" style="276" customWidth="1"/>
    <col min="21" max="16384" width="9.109375" style="276"/>
  </cols>
  <sheetData>
    <row r="3" spans="1:20" s="212" customFormat="1" ht="6" customHeight="1"/>
    <row r="4" spans="1:20" s="1" customFormat="1" ht="38.25" customHeight="1" thickBot="1">
      <c r="B4" s="2" t="s">
        <v>749</v>
      </c>
      <c r="C4" s="3"/>
      <c r="D4" s="3"/>
      <c r="E4" s="3"/>
    </row>
    <row r="5" spans="1:20" s="1" customFormat="1" ht="17.25" customHeight="1">
      <c r="B5" s="25"/>
      <c r="C5"/>
      <c r="D5"/>
      <c r="E5"/>
      <c r="H5"/>
    </row>
    <row r="6" spans="1:20" ht="21" customHeight="1">
      <c r="A6" s="274"/>
      <c r="B6" s="274"/>
      <c r="C6" s="274"/>
      <c r="D6" s="274"/>
      <c r="E6" s="274"/>
      <c r="F6" s="274"/>
      <c r="G6" s="274"/>
      <c r="H6" s="274"/>
      <c r="I6" s="274"/>
      <c r="J6" s="274"/>
      <c r="K6" s="275"/>
      <c r="L6" s="275"/>
      <c r="M6" s="275"/>
      <c r="N6" s="275"/>
      <c r="O6" s="275"/>
      <c r="P6" s="275"/>
      <c r="Q6" s="275"/>
      <c r="R6" s="275"/>
      <c r="S6" s="275"/>
      <c r="T6" s="275"/>
    </row>
    <row r="7" spans="1:20" s="289" customFormat="1" ht="21" customHeight="1" thickBot="1">
      <c r="A7" s="286"/>
      <c r="B7" s="287" t="s">
        <v>765</v>
      </c>
      <c r="C7" s="288" t="s">
        <v>774</v>
      </c>
      <c r="D7" s="288" t="s">
        <v>767</v>
      </c>
      <c r="E7" s="288" t="s">
        <v>768</v>
      </c>
      <c r="F7" s="288" t="s">
        <v>769</v>
      </c>
    </row>
    <row r="8" spans="1:20" ht="21" customHeight="1" thickTop="1">
      <c r="A8" s="290"/>
      <c r="B8" s="291" t="s">
        <v>793</v>
      </c>
      <c r="C8" s="292">
        <f>INDEX($B$10:$T$25,MATCH($B8,$D$10:$D$24,0),MATCH($C7,$B$10:$T$10,0))</f>
        <v>50</v>
      </c>
      <c r="D8" s="292"/>
      <c r="E8" s="292"/>
      <c r="F8" s="292"/>
    </row>
    <row r="9" spans="1:20" ht="21" customHeight="1">
      <c r="A9" s="275"/>
      <c r="B9" s="275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5"/>
      <c r="R9" s="275"/>
      <c r="S9" s="275"/>
      <c r="T9" s="275"/>
    </row>
    <row r="10" spans="1:20" ht="21" customHeight="1">
      <c r="A10" s="275"/>
      <c r="B10" s="293" t="s">
        <v>771</v>
      </c>
      <c r="C10" s="294" t="s">
        <v>772</v>
      </c>
      <c r="D10" s="294" t="s">
        <v>765</v>
      </c>
      <c r="E10" s="294" t="s">
        <v>773</v>
      </c>
      <c r="F10" s="294" t="s">
        <v>774</v>
      </c>
      <c r="G10" s="294" t="s">
        <v>775</v>
      </c>
      <c r="H10" s="295" t="s">
        <v>766</v>
      </c>
      <c r="I10" s="294" t="s">
        <v>776</v>
      </c>
      <c r="J10" s="294" t="s">
        <v>777</v>
      </c>
      <c r="K10" s="294" t="s">
        <v>778</v>
      </c>
      <c r="L10" s="295" t="s">
        <v>767</v>
      </c>
      <c r="M10" s="294" t="s">
        <v>779</v>
      </c>
      <c r="N10" s="294" t="s">
        <v>780</v>
      </c>
      <c r="O10" s="294" t="s">
        <v>781</v>
      </c>
      <c r="P10" s="295" t="s">
        <v>768</v>
      </c>
      <c r="Q10" s="294" t="s">
        <v>782</v>
      </c>
      <c r="R10" s="294" t="s">
        <v>783</v>
      </c>
      <c r="S10" s="294" t="s">
        <v>784</v>
      </c>
      <c r="T10" s="295" t="s">
        <v>769</v>
      </c>
    </row>
    <row r="11" spans="1:20" ht="21" customHeight="1">
      <c r="A11" s="275"/>
      <c r="B11" s="296">
        <v>1</v>
      </c>
      <c r="C11" s="297" t="s">
        <v>785</v>
      </c>
      <c r="D11" s="298" t="s">
        <v>786</v>
      </c>
      <c r="E11" s="297">
        <v>1500</v>
      </c>
      <c r="F11" s="297">
        <v>1500</v>
      </c>
      <c r="G11" s="297">
        <v>1500</v>
      </c>
      <c r="H11" s="299">
        <f t="shared" ref="H11:H25" si="0">SUM(E11:G11)</f>
        <v>4500</v>
      </c>
      <c r="I11" s="297">
        <v>1500</v>
      </c>
      <c r="J11" s="297">
        <v>1500</v>
      </c>
      <c r="K11" s="297">
        <v>1500</v>
      </c>
      <c r="L11" s="299">
        <f t="shared" ref="L11:L25" si="1">SUM(I11:K11)</f>
        <v>4500</v>
      </c>
      <c r="M11" s="297">
        <v>1500</v>
      </c>
      <c r="N11" s="297">
        <v>1500</v>
      </c>
      <c r="O11" s="297">
        <v>1500</v>
      </c>
      <c r="P11" s="299">
        <f t="shared" ref="P11:P25" si="2">SUM(M11:O11)</f>
        <v>4500</v>
      </c>
      <c r="Q11" s="297">
        <v>1500</v>
      </c>
      <c r="R11" s="297">
        <v>1500</v>
      </c>
      <c r="S11" s="297">
        <v>1500</v>
      </c>
      <c r="T11" s="299">
        <f t="shared" ref="T11:T25" si="3">SUM(Q11:S11)</f>
        <v>4500</v>
      </c>
    </row>
    <row r="12" spans="1:20" ht="21" customHeight="1">
      <c r="A12" s="275"/>
      <c r="B12" s="300">
        <v>2</v>
      </c>
      <c r="C12" s="301" t="s">
        <v>787</v>
      </c>
      <c r="D12" s="302" t="s">
        <v>770</v>
      </c>
      <c r="E12" s="301">
        <v>250</v>
      </c>
      <c r="F12" s="301">
        <v>331</v>
      </c>
      <c r="G12" s="301">
        <v>299</v>
      </c>
      <c r="H12" s="303">
        <f t="shared" si="0"/>
        <v>880</v>
      </c>
      <c r="I12" s="301">
        <v>333</v>
      </c>
      <c r="J12" s="301">
        <v>324</v>
      </c>
      <c r="K12" s="301">
        <v>313</v>
      </c>
      <c r="L12" s="303">
        <f t="shared" si="1"/>
        <v>970</v>
      </c>
      <c r="M12" s="301">
        <v>338</v>
      </c>
      <c r="N12" s="301">
        <v>225</v>
      </c>
      <c r="O12" s="301">
        <v>258</v>
      </c>
      <c r="P12" s="303">
        <f t="shared" si="2"/>
        <v>821</v>
      </c>
      <c r="Q12" s="301">
        <v>322</v>
      </c>
      <c r="R12" s="301">
        <v>338</v>
      </c>
      <c r="S12" s="301">
        <v>338</v>
      </c>
      <c r="T12" s="303">
        <f t="shared" si="3"/>
        <v>998</v>
      </c>
    </row>
    <row r="13" spans="1:20" ht="21" customHeight="1">
      <c r="A13" s="275"/>
      <c r="B13" s="296">
        <v>3</v>
      </c>
      <c r="C13" s="297" t="s">
        <v>788</v>
      </c>
      <c r="D13" s="298" t="s">
        <v>789</v>
      </c>
      <c r="E13" s="297">
        <v>345</v>
      </c>
      <c r="F13" s="297">
        <v>345</v>
      </c>
      <c r="G13" s="297">
        <v>345</v>
      </c>
      <c r="H13" s="299">
        <f t="shared" si="0"/>
        <v>1035</v>
      </c>
      <c r="I13" s="297">
        <v>345</v>
      </c>
      <c r="J13" s="297">
        <v>345</v>
      </c>
      <c r="K13" s="297">
        <v>345</v>
      </c>
      <c r="L13" s="299">
        <f t="shared" si="1"/>
        <v>1035</v>
      </c>
      <c r="M13" s="297">
        <v>345</v>
      </c>
      <c r="N13" s="297">
        <v>345</v>
      </c>
      <c r="O13" s="297">
        <v>345</v>
      </c>
      <c r="P13" s="299">
        <f t="shared" si="2"/>
        <v>1035</v>
      </c>
      <c r="Q13" s="297">
        <v>345</v>
      </c>
      <c r="R13" s="297">
        <v>345</v>
      </c>
      <c r="S13" s="297">
        <v>345</v>
      </c>
      <c r="T13" s="299">
        <f t="shared" si="3"/>
        <v>1035</v>
      </c>
    </row>
    <row r="14" spans="1:20" ht="21" customHeight="1">
      <c r="A14" s="275"/>
      <c r="B14" s="300">
        <v>4</v>
      </c>
      <c r="C14" s="301" t="s">
        <v>790</v>
      </c>
      <c r="D14" s="302" t="s">
        <v>791</v>
      </c>
      <c r="E14" s="301">
        <v>120</v>
      </c>
      <c r="F14" s="301">
        <v>120</v>
      </c>
      <c r="G14" s="301">
        <v>120</v>
      </c>
      <c r="H14" s="303">
        <f t="shared" si="0"/>
        <v>360</v>
      </c>
      <c r="I14" s="301">
        <v>120</v>
      </c>
      <c r="J14" s="301">
        <v>120</v>
      </c>
      <c r="K14" s="301">
        <v>120</v>
      </c>
      <c r="L14" s="303">
        <f t="shared" si="1"/>
        <v>360</v>
      </c>
      <c r="M14" s="301">
        <v>120</v>
      </c>
      <c r="N14" s="301">
        <v>120</v>
      </c>
      <c r="O14" s="301">
        <v>120</v>
      </c>
      <c r="P14" s="303">
        <f t="shared" si="2"/>
        <v>360</v>
      </c>
      <c r="Q14" s="301">
        <v>120</v>
      </c>
      <c r="R14" s="301">
        <v>120</v>
      </c>
      <c r="S14" s="301">
        <v>120</v>
      </c>
      <c r="T14" s="303">
        <f t="shared" si="3"/>
        <v>360</v>
      </c>
    </row>
    <row r="15" spans="1:20" ht="21" customHeight="1">
      <c r="A15" s="275"/>
      <c r="B15" s="296">
        <v>5</v>
      </c>
      <c r="C15" s="297" t="s">
        <v>792</v>
      </c>
      <c r="D15" s="298" t="s">
        <v>793</v>
      </c>
      <c r="E15" s="297">
        <v>50</v>
      </c>
      <c r="F15" s="297">
        <v>50</v>
      </c>
      <c r="G15" s="297">
        <v>50</v>
      </c>
      <c r="H15" s="299">
        <f t="shared" si="0"/>
        <v>150</v>
      </c>
      <c r="I15" s="297">
        <v>50</v>
      </c>
      <c r="J15" s="297">
        <v>50</v>
      </c>
      <c r="K15" s="297">
        <v>50</v>
      </c>
      <c r="L15" s="299">
        <f t="shared" si="1"/>
        <v>150</v>
      </c>
      <c r="M15" s="297">
        <v>50</v>
      </c>
      <c r="N15" s="297">
        <v>50</v>
      </c>
      <c r="O15" s="297">
        <v>50</v>
      </c>
      <c r="P15" s="299">
        <f t="shared" si="2"/>
        <v>150</v>
      </c>
      <c r="Q15" s="297">
        <v>50</v>
      </c>
      <c r="R15" s="297">
        <v>50</v>
      </c>
      <c r="S15" s="297">
        <v>50</v>
      </c>
      <c r="T15" s="299">
        <f t="shared" si="3"/>
        <v>150</v>
      </c>
    </row>
    <row r="16" spans="1:20" ht="21" customHeight="1">
      <c r="A16" s="275"/>
      <c r="B16" s="300">
        <v>6</v>
      </c>
      <c r="C16" s="301" t="s">
        <v>794</v>
      </c>
      <c r="D16" s="302" t="s">
        <v>795</v>
      </c>
      <c r="E16" s="301">
        <v>72</v>
      </c>
      <c r="F16" s="301">
        <v>70</v>
      </c>
      <c r="G16" s="301">
        <v>80</v>
      </c>
      <c r="H16" s="303">
        <f t="shared" si="0"/>
        <v>222</v>
      </c>
      <c r="I16" s="301">
        <v>70</v>
      </c>
      <c r="J16" s="301">
        <v>75</v>
      </c>
      <c r="K16" s="301">
        <v>80</v>
      </c>
      <c r="L16" s="303">
        <f t="shared" si="1"/>
        <v>225</v>
      </c>
      <c r="M16" s="301">
        <v>90</v>
      </c>
      <c r="N16" s="301">
        <v>73</v>
      </c>
      <c r="O16" s="301">
        <v>75</v>
      </c>
      <c r="P16" s="303">
        <f t="shared" si="2"/>
        <v>238</v>
      </c>
      <c r="Q16" s="301">
        <v>70</v>
      </c>
      <c r="R16" s="301">
        <v>90</v>
      </c>
      <c r="S16" s="301">
        <v>90</v>
      </c>
      <c r="T16" s="303">
        <f t="shared" si="3"/>
        <v>250</v>
      </c>
    </row>
    <row r="17" spans="1:20" ht="21" customHeight="1">
      <c r="A17" s="275"/>
      <c r="B17" s="296">
        <v>7</v>
      </c>
      <c r="C17" s="297" t="s">
        <v>796</v>
      </c>
      <c r="D17" s="298" t="s">
        <v>797</v>
      </c>
      <c r="E17" s="297">
        <v>60</v>
      </c>
      <c r="F17" s="297">
        <v>63</v>
      </c>
      <c r="G17" s="297">
        <v>65</v>
      </c>
      <c r="H17" s="299">
        <f t="shared" si="0"/>
        <v>188</v>
      </c>
      <c r="I17" s="297">
        <v>60</v>
      </c>
      <c r="J17" s="297">
        <v>65</v>
      </c>
      <c r="K17" s="297">
        <v>60</v>
      </c>
      <c r="L17" s="299">
        <f t="shared" si="1"/>
        <v>185</v>
      </c>
      <c r="M17" s="297">
        <v>63</v>
      </c>
      <c r="N17" s="297">
        <v>60</v>
      </c>
      <c r="O17" s="297">
        <v>63</v>
      </c>
      <c r="P17" s="299">
        <f t="shared" si="2"/>
        <v>186</v>
      </c>
      <c r="Q17" s="297">
        <v>60</v>
      </c>
      <c r="R17" s="297">
        <v>63</v>
      </c>
      <c r="S17" s="297">
        <v>63</v>
      </c>
      <c r="T17" s="299">
        <f t="shared" si="3"/>
        <v>186</v>
      </c>
    </row>
    <row r="18" spans="1:20" ht="21" customHeight="1">
      <c r="A18" s="275"/>
      <c r="B18" s="300">
        <v>8</v>
      </c>
      <c r="C18" s="301" t="s">
        <v>798</v>
      </c>
      <c r="D18" s="302" t="s">
        <v>799</v>
      </c>
      <c r="E18" s="301">
        <v>45</v>
      </c>
      <c r="F18" s="301">
        <v>45</v>
      </c>
      <c r="G18" s="301">
        <v>45</v>
      </c>
      <c r="H18" s="303">
        <f t="shared" si="0"/>
        <v>135</v>
      </c>
      <c r="I18" s="301">
        <v>45</v>
      </c>
      <c r="J18" s="301">
        <v>45</v>
      </c>
      <c r="K18" s="301">
        <v>45</v>
      </c>
      <c r="L18" s="303">
        <f t="shared" si="1"/>
        <v>135</v>
      </c>
      <c r="M18" s="301">
        <v>45</v>
      </c>
      <c r="N18" s="301">
        <v>45</v>
      </c>
      <c r="O18" s="301">
        <v>45</v>
      </c>
      <c r="P18" s="303">
        <f t="shared" si="2"/>
        <v>135</v>
      </c>
      <c r="Q18" s="301">
        <v>45</v>
      </c>
      <c r="R18" s="301">
        <v>45</v>
      </c>
      <c r="S18" s="301">
        <v>45</v>
      </c>
      <c r="T18" s="303">
        <f t="shared" si="3"/>
        <v>135</v>
      </c>
    </row>
    <row r="19" spans="1:20" ht="21" customHeight="1">
      <c r="A19" s="275"/>
      <c r="B19" s="296">
        <v>9</v>
      </c>
      <c r="C19" s="297" t="s">
        <v>800</v>
      </c>
      <c r="D19" s="298" t="s">
        <v>801</v>
      </c>
      <c r="E19" s="297">
        <v>155</v>
      </c>
      <c r="F19" s="297">
        <v>155</v>
      </c>
      <c r="G19" s="297">
        <v>158</v>
      </c>
      <c r="H19" s="299">
        <f t="shared" si="0"/>
        <v>468</v>
      </c>
      <c r="I19" s="297">
        <v>160</v>
      </c>
      <c r="J19" s="297">
        <v>165</v>
      </c>
      <c r="K19" s="297">
        <v>200</v>
      </c>
      <c r="L19" s="299">
        <f t="shared" si="1"/>
        <v>525</v>
      </c>
      <c r="M19" s="297">
        <v>340</v>
      </c>
      <c r="N19" s="297">
        <v>350</v>
      </c>
      <c r="O19" s="297">
        <v>240</v>
      </c>
      <c r="P19" s="299">
        <f t="shared" si="2"/>
        <v>930</v>
      </c>
      <c r="Q19" s="297">
        <v>180</v>
      </c>
      <c r="R19" s="297">
        <v>340</v>
      </c>
      <c r="S19" s="297">
        <v>340</v>
      </c>
      <c r="T19" s="299">
        <f t="shared" si="3"/>
        <v>860</v>
      </c>
    </row>
    <row r="20" spans="1:20" ht="21" customHeight="1">
      <c r="A20" s="275"/>
      <c r="B20" s="300">
        <v>10</v>
      </c>
      <c r="C20" s="301" t="s">
        <v>802</v>
      </c>
      <c r="D20" s="302" t="s">
        <v>803</v>
      </c>
      <c r="E20" s="301">
        <v>35</v>
      </c>
      <c r="F20" s="301">
        <v>35</v>
      </c>
      <c r="G20" s="301">
        <v>37</v>
      </c>
      <c r="H20" s="303">
        <f t="shared" si="0"/>
        <v>107</v>
      </c>
      <c r="I20" s="301">
        <v>39</v>
      </c>
      <c r="J20" s="301">
        <v>45</v>
      </c>
      <c r="K20" s="301">
        <v>42</v>
      </c>
      <c r="L20" s="303">
        <f t="shared" si="1"/>
        <v>126</v>
      </c>
      <c r="M20" s="301">
        <v>42</v>
      </c>
      <c r="N20" s="301">
        <v>36</v>
      </c>
      <c r="O20" s="301">
        <v>38</v>
      </c>
      <c r="P20" s="303">
        <f t="shared" si="2"/>
        <v>116</v>
      </c>
      <c r="Q20" s="301">
        <v>40</v>
      </c>
      <c r="R20" s="301">
        <v>42</v>
      </c>
      <c r="S20" s="301">
        <v>42</v>
      </c>
      <c r="T20" s="303">
        <f t="shared" si="3"/>
        <v>124</v>
      </c>
    </row>
    <row r="21" spans="1:20" ht="21" customHeight="1">
      <c r="A21" s="275"/>
      <c r="B21" s="296">
        <v>11</v>
      </c>
      <c r="C21" s="297" t="s">
        <v>804</v>
      </c>
      <c r="D21" s="298" t="s">
        <v>805</v>
      </c>
      <c r="E21" s="297">
        <v>50</v>
      </c>
      <c r="F21" s="297">
        <v>45</v>
      </c>
      <c r="G21" s="297">
        <v>40</v>
      </c>
      <c r="H21" s="299">
        <f t="shared" si="0"/>
        <v>135</v>
      </c>
      <c r="I21" s="297">
        <v>40</v>
      </c>
      <c r="J21" s="297">
        <v>42</v>
      </c>
      <c r="K21" s="297">
        <v>50</v>
      </c>
      <c r="L21" s="299">
        <f t="shared" si="1"/>
        <v>132</v>
      </c>
      <c r="M21" s="297">
        <v>55</v>
      </c>
      <c r="N21" s="297">
        <v>40</v>
      </c>
      <c r="O21" s="297">
        <v>43</v>
      </c>
      <c r="P21" s="299">
        <f t="shared" si="2"/>
        <v>138</v>
      </c>
      <c r="Q21" s="297">
        <v>30</v>
      </c>
      <c r="R21" s="297">
        <v>55</v>
      </c>
      <c r="S21" s="297">
        <v>55</v>
      </c>
      <c r="T21" s="299">
        <f t="shared" si="3"/>
        <v>140</v>
      </c>
    </row>
    <row r="22" spans="1:20" ht="21" customHeight="1">
      <c r="A22" s="275"/>
      <c r="B22" s="300">
        <v>12</v>
      </c>
      <c r="C22" s="301" t="s">
        <v>806</v>
      </c>
      <c r="D22" s="302" t="s">
        <v>807</v>
      </c>
      <c r="E22" s="301">
        <v>123</v>
      </c>
      <c r="F22" s="301">
        <v>92</v>
      </c>
      <c r="G22" s="301">
        <v>58</v>
      </c>
      <c r="H22" s="303">
        <f t="shared" si="0"/>
        <v>273</v>
      </c>
      <c r="I22" s="301">
        <v>131</v>
      </c>
      <c r="J22" s="301">
        <v>46</v>
      </c>
      <c r="K22" s="301">
        <v>105</v>
      </c>
      <c r="L22" s="303">
        <f t="shared" si="1"/>
        <v>282</v>
      </c>
      <c r="M22" s="301">
        <v>84</v>
      </c>
      <c r="N22" s="301">
        <v>108</v>
      </c>
      <c r="O22" s="301">
        <v>132</v>
      </c>
      <c r="P22" s="303">
        <f t="shared" si="2"/>
        <v>324</v>
      </c>
      <c r="Q22" s="301">
        <v>136</v>
      </c>
      <c r="R22" s="301">
        <v>84</v>
      </c>
      <c r="S22" s="301">
        <v>84</v>
      </c>
      <c r="T22" s="303">
        <f t="shared" si="3"/>
        <v>304</v>
      </c>
    </row>
    <row r="23" spans="1:20" ht="21" customHeight="1">
      <c r="A23" s="275"/>
      <c r="B23" s="296">
        <v>13</v>
      </c>
      <c r="C23" s="297" t="s">
        <v>808</v>
      </c>
      <c r="D23" s="298" t="s">
        <v>809</v>
      </c>
      <c r="E23" s="297">
        <v>550</v>
      </c>
      <c r="F23" s="297">
        <v>550</v>
      </c>
      <c r="G23" s="297">
        <v>550</v>
      </c>
      <c r="H23" s="299">
        <f t="shared" si="0"/>
        <v>1650</v>
      </c>
      <c r="I23" s="297">
        <v>550</v>
      </c>
      <c r="J23" s="297">
        <v>550</v>
      </c>
      <c r="K23" s="297">
        <v>550</v>
      </c>
      <c r="L23" s="299">
        <f t="shared" si="1"/>
        <v>1650</v>
      </c>
      <c r="M23" s="297">
        <v>550</v>
      </c>
      <c r="N23" s="297">
        <v>550</v>
      </c>
      <c r="O23" s="297">
        <v>550</v>
      </c>
      <c r="P23" s="299">
        <f t="shared" si="2"/>
        <v>1650</v>
      </c>
      <c r="Q23" s="297">
        <v>550</v>
      </c>
      <c r="R23" s="297">
        <v>550</v>
      </c>
      <c r="S23" s="297">
        <v>550</v>
      </c>
      <c r="T23" s="299">
        <f t="shared" si="3"/>
        <v>1650</v>
      </c>
    </row>
    <row r="24" spans="1:20" s="274" customFormat="1" ht="21" customHeight="1">
      <c r="B24" s="300">
        <v>14</v>
      </c>
      <c r="C24" s="301" t="s">
        <v>810</v>
      </c>
      <c r="D24" s="302" t="s">
        <v>811</v>
      </c>
      <c r="E24" s="301">
        <v>200</v>
      </c>
      <c r="F24" s="301">
        <v>225</v>
      </c>
      <c r="G24" s="301">
        <v>300</v>
      </c>
      <c r="H24" s="303">
        <f t="shared" si="0"/>
        <v>725</v>
      </c>
      <c r="I24" s="301">
        <v>200</v>
      </c>
      <c r="J24" s="301">
        <v>200</v>
      </c>
      <c r="K24" s="301">
        <v>200</v>
      </c>
      <c r="L24" s="303">
        <f t="shared" si="1"/>
        <v>600</v>
      </c>
      <c r="M24" s="301">
        <v>250</v>
      </c>
      <c r="N24" s="301">
        <v>325</v>
      </c>
      <c r="O24" s="301">
        <v>200</v>
      </c>
      <c r="P24" s="303">
        <f t="shared" si="2"/>
        <v>775</v>
      </c>
      <c r="Q24" s="301">
        <v>200</v>
      </c>
      <c r="R24" s="301">
        <v>250</v>
      </c>
      <c r="S24" s="301">
        <v>250</v>
      </c>
      <c r="T24" s="303">
        <f t="shared" si="3"/>
        <v>700</v>
      </c>
    </row>
    <row r="25" spans="1:20" ht="21" customHeight="1">
      <c r="A25" s="275"/>
      <c r="B25" s="304" t="s">
        <v>812</v>
      </c>
      <c r="C25" s="304"/>
      <c r="D25" s="304"/>
      <c r="E25" s="305">
        <v>3555</v>
      </c>
      <c r="F25" s="305">
        <v>3626</v>
      </c>
      <c r="G25" s="305">
        <v>3647</v>
      </c>
      <c r="H25" s="305">
        <f t="shared" si="0"/>
        <v>10828</v>
      </c>
      <c r="I25" s="305">
        <v>3643</v>
      </c>
      <c r="J25" s="305">
        <v>3572</v>
      </c>
      <c r="K25" s="305">
        <v>3660</v>
      </c>
      <c r="L25" s="305">
        <f t="shared" si="1"/>
        <v>10875</v>
      </c>
      <c r="M25" s="305">
        <v>3872</v>
      </c>
      <c r="N25" s="305">
        <v>3827</v>
      </c>
      <c r="O25" s="305">
        <v>3659</v>
      </c>
      <c r="P25" s="305">
        <f t="shared" si="2"/>
        <v>11358</v>
      </c>
      <c r="Q25" s="305">
        <v>3648</v>
      </c>
      <c r="R25" s="305">
        <v>3872</v>
      </c>
      <c r="S25" s="305">
        <v>3872</v>
      </c>
      <c r="T25" s="305">
        <f t="shared" si="3"/>
        <v>11392</v>
      </c>
    </row>
    <row r="37" ht="14.4"/>
    <row r="38" ht="14.4"/>
  </sheetData>
  <dataValidations count="2">
    <dataValidation type="list" allowBlank="1" showInputMessage="1" showErrorMessage="1" sqref="C7:F7" xr:uid="{00000000-0002-0000-2600-000000000000}">
      <formula1>$B$10:$T$10</formula1>
    </dataValidation>
    <dataValidation type="list" allowBlank="1" showInputMessage="1" showErrorMessage="1" sqref="B8" xr:uid="{00000000-0002-0000-2600-000001000000}">
      <formula1>$D$11:$D$24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3:H29"/>
  <sheetViews>
    <sheetView showGridLines="0" workbookViewId="0">
      <selection activeCell="H9" sqref="H9"/>
    </sheetView>
  </sheetViews>
  <sheetFormatPr defaultColWidth="9.109375" defaultRowHeight="13.2"/>
  <cols>
    <col min="1" max="1" width="14.33203125" style="212" customWidth="1"/>
    <col min="2" max="2" width="15" style="212" customWidth="1"/>
    <col min="3" max="3" width="14.44140625" style="212" customWidth="1"/>
    <col min="4" max="4" width="13" style="212" customWidth="1"/>
    <col min="5" max="5" width="9.109375" style="212"/>
    <col min="6" max="6" width="41.44140625" style="212" bestFit="1" customWidth="1"/>
    <col min="7" max="7" width="27.6640625" style="212" customWidth="1"/>
    <col min="8" max="16384" width="9.109375" style="212"/>
  </cols>
  <sheetData>
    <row r="3" spans="1:8" ht="14.4">
      <c r="A3" s="674" t="s">
        <v>110</v>
      </c>
      <c r="B3" s="674" t="s">
        <v>1004</v>
      </c>
      <c r="C3" s="674" t="s">
        <v>409</v>
      </c>
      <c r="D3" s="674" t="s">
        <v>51</v>
      </c>
      <c r="F3" s="674" t="s">
        <v>623</v>
      </c>
      <c r="G3" s="674" t="s">
        <v>977</v>
      </c>
    </row>
    <row r="4" spans="1:8" ht="14.4">
      <c r="A4" s="675" t="s">
        <v>918</v>
      </c>
      <c r="B4" s="675" t="s">
        <v>1005</v>
      </c>
      <c r="C4" s="675" t="s">
        <v>1006</v>
      </c>
      <c r="D4" s="675">
        <v>85</v>
      </c>
      <c r="F4" s="676" t="s">
        <v>1852</v>
      </c>
      <c r="G4" s="677">
        <f>COUNTA(D4:D29)</f>
        <v>24</v>
      </c>
      <c r="H4" s="212">
        <f>COUNTA(D4:D29)</f>
        <v>24</v>
      </c>
    </row>
    <row r="5" spans="1:8" ht="14.4">
      <c r="A5" s="675" t="s">
        <v>918</v>
      </c>
      <c r="B5" s="675" t="s">
        <v>1005</v>
      </c>
      <c r="C5" s="675" t="s">
        <v>1006</v>
      </c>
      <c r="D5" s="675">
        <v>675</v>
      </c>
      <c r="F5" s="676" t="s">
        <v>1853</v>
      </c>
      <c r="G5" s="677">
        <f>COUNTBLANK(D4:D29)</f>
        <v>2</v>
      </c>
      <c r="H5" s="212">
        <f>COUNTBLANK(D4:D29)</f>
        <v>2</v>
      </c>
    </row>
    <row r="6" spans="1:8" ht="14.4">
      <c r="A6" s="675" t="s">
        <v>918</v>
      </c>
      <c r="B6" s="675" t="s">
        <v>1009</v>
      </c>
      <c r="C6" s="675" t="s">
        <v>1006</v>
      </c>
      <c r="D6" s="675">
        <v>130</v>
      </c>
      <c r="F6" s="676" t="s">
        <v>1854</v>
      </c>
      <c r="G6" s="677">
        <f>COUNTIF(C4:C29,"New")</f>
        <v>20</v>
      </c>
      <c r="H6" s="212">
        <f>COUNTIF(C4:C29,"New")</f>
        <v>20</v>
      </c>
    </row>
    <row r="7" spans="1:8" ht="14.4">
      <c r="A7" s="675" t="s">
        <v>918</v>
      </c>
      <c r="B7" s="675" t="s">
        <v>1010</v>
      </c>
      <c r="C7" s="675" t="s">
        <v>1006</v>
      </c>
      <c r="D7" s="675">
        <v>1350</v>
      </c>
      <c r="F7" s="676" t="s">
        <v>1855</v>
      </c>
      <c r="G7" s="677"/>
      <c r="H7" s="212">
        <f>COUNTIFS(D4:D29,"&gt;100",D4:D29,"&lt;=200")</f>
        <v>4</v>
      </c>
    </row>
    <row r="8" spans="1:8" ht="14.4">
      <c r="A8" s="675" t="s">
        <v>918</v>
      </c>
      <c r="B8" s="675" t="s">
        <v>1010</v>
      </c>
      <c r="C8" s="675" t="s">
        <v>1011</v>
      </c>
      <c r="D8" s="675">
        <v>685</v>
      </c>
      <c r="F8" s="676" t="s">
        <v>1856</v>
      </c>
      <c r="G8" s="678"/>
      <c r="H8" s="212">
        <f>COUNTIFS(D:D,"&gt;1000",A:A,$A$8,B:B,"Brooks")</f>
        <v>2</v>
      </c>
    </row>
    <row r="9" spans="1:8" ht="13.8">
      <c r="A9" s="675" t="s">
        <v>918</v>
      </c>
      <c r="B9" s="675" t="s">
        <v>1009</v>
      </c>
      <c r="C9" s="675" t="s">
        <v>1006</v>
      </c>
      <c r="D9" s="675">
        <v>1350</v>
      </c>
      <c r="F9" s="345"/>
      <c r="G9" s="345"/>
    </row>
    <row r="10" spans="1:8" ht="13.8">
      <c r="A10" s="675" t="s">
        <v>918</v>
      </c>
      <c r="B10" s="675" t="s">
        <v>1010</v>
      </c>
      <c r="C10" s="675" t="s">
        <v>1006</v>
      </c>
      <c r="D10" s="675">
        <v>475</v>
      </c>
      <c r="F10" s="345"/>
      <c r="G10" s="345"/>
    </row>
    <row r="11" spans="1:8" ht="13.8">
      <c r="A11" s="675" t="s">
        <v>918</v>
      </c>
      <c r="B11" s="675" t="s">
        <v>1009</v>
      </c>
      <c r="C11" s="675" t="s">
        <v>1006</v>
      </c>
      <c r="D11" s="675">
        <v>1205</v>
      </c>
      <c r="F11" s="345"/>
      <c r="G11" s="345"/>
    </row>
    <row r="12" spans="1:8" ht="13.8">
      <c r="A12" s="675" t="s">
        <v>919</v>
      </c>
      <c r="B12" s="675" t="s">
        <v>1009</v>
      </c>
      <c r="C12" s="675" t="s">
        <v>1011</v>
      </c>
      <c r="D12" s="675"/>
      <c r="F12" s="345"/>
      <c r="G12" s="345"/>
    </row>
    <row r="13" spans="1:8" ht="13.8">
      <c r="A13" s="675" t="s">
        <v>919</v>
      </c>
      <c r="B13" s="675" t="s">
        <v>1005</v>
      </c>
      <c r="C13" s="675" t="s">
        <v>1006</v>
      </c>
      <c r="D13" s="675">
        <v>495</v>
      </c>
      <c r="F13" s="345"/>
      <c r="G13" s="345"/>
    </row>
    <row r="14" spans="1:8" ht="13.8">
      <c r="A14" s="675" t="s">
        <v>919</v>
      </c>
      <c r="B14" s="675" t="s">
        <v>1010</v>
      </c>
      <c r="C14" s="675" t="s">
        <v>1006</v>
      </c>
      <c r="D14" s="675">
        <v>210</v>
      </c>
      <c r="F14" s="345"/>
      <c r="G14" s="345"/>
    </row>
    <row r="15" spans="1:8" ht="13.8">
      <c r="A15" s="675" t="s">
        <v>919</v>
      </c>
      <c r="B15" s="675" t="s">
        <v>1010</v>
      </c>
      <c r="C15" s="675" t="s">
        <v>1011</v>
      </c>
      <c r="D15" s="675">
        <v>1050</v>
      </c>
      <c r="F15" s="345"/>
      <c r="G15" s="345"/>
    </row>
    <row r="16" spans="1:8" ht="13.8">
      <c r="A16" s="675" t="s">
        <v>919</v>
      </c>
      <c r="B16" s="675" t="s">
        <v>1005</v>
      </c>
      <c r="C16" s="675" t="s">
        <v>1006</v>
      </c>
      <c r="D16" s="675">
        <v>140</v>
      </c>
      <c r="F16" s="345"/>
      <c r="G16" s="345"/>
    </row>
    <row r="17" spans="1:7" ht="13.8">
      <c r="A17" s="675" t="s">
        <v>919</v>
      </c>
      <c r="B17" s="675" t="s">
        <v>1009</v>
      </c>
      <c r="C17" s="675" t="s">
        <v>1006</v>
      </c>
      <c r="D17" s="675">
        <v>900</v>
      </c>
      <c r="F17" s="345"/>
      <c r="G17" s="345"/>
    </row>
    <row r="18" spans="1:7" ht="13.8">
      <c r="A18" s="675" t="s">
        <v>919</v>
      </c>
      <c r="B18" s="675" t="s">
        <v>1009</v>
      </c>
      <c r="C18" s="675" t="s">
        <v>1006</v>
      </c>
      <c r="D18" s="675">
        <v>900</v>
      </c>
      <c r="F18" s="345"/>
      <c r="G18" s="345"/>
    </row>
    <row r="19" spans="1:7" ht="13.8">
      <c r="A19" s="675" t="s">
        <v>919</v>
      </c>
      <c r="B19" s="675" t="s">
        <v>1010</v>
      </c>
      <c r="C19" s="675" t="s">
        <v>1006</v>
      </c>
      <c r="D19" s="675">
        <v>95</v>
      </c>
      <c r="F19" s="345"/>
      <c r="G19" s="345"/>
    </row>
    <row r="20" spans="1:7" ht="13.8">
      <c r="A20" s="675" t="s">
        <v>919</v>
      </c>
      <c r="B20" s="675" t="s">
        <v>1010</v>
      </c>
      <c r="C20" s="675" t="s">
        <v>1006</v>
      </c>
      <c r="D20" s="675">
        <v>780</v>
      </c>
      <c r="F20" s="345"/>
      <c r="G20" s="345"/>
    </row>
    <row r="21" spans="1:7" ht="13.8">
      <c r="A21" s="675" t="s">
        <v>920</v>
      </c>
      <c r="B21" s="675" t="s">
        <v>1009</v>
      </c>
      <c r="C21" s="675" t="s">
        <v>1006</v>
      </c>
      <c r="D21" s="675">
        <v>900</v>
      </c>
      <c r="F21" s="345"/>
      <c r="G21" s="345"/>
    </row>
    <row r="22" spans="1:7" ht="13.8">
      <c r="A22" s="675" t="s">
        <v>920</v>
      </c>
      <c r="B22" s="675" t="s">
        <v>1005</v>
      </c>
      <c r="C22" s="675" t="s">
        <v>1011</v>
      </c>
      <c r="D22" s="675">
        <v>875</v>
      </c>
      <c r="F22" s="345"/>
      <c r="G22" s="345"/>
    </row>
    <row r="23" spans="1:7" ht="13.8">
      <c r="A23" s="675" t="s">
        <v>920</v>
      </c>
      <c r="B23" s="675" t="s">
        <v>1009</v>
      </c>
      <c r="C23" s="675" t="s">
        <v>1006</v>
      </c>
      <c r="D23" s="675">
        <v>50</v>
      </c>
      <c r="F23" s="345"/>
      <c r="G23" s="345"/>
    </row>
    <row r="24" spans="1:7" ht="13.8">
      <c r="A24" s="675" t="s">
        <v>920</v>
      </c>
      <c r="B24" s="675" t="s">
        <v>1009</v>
      </c>
      <c r="C24" s="675" t="s">
        <v>1006</v>
      </c>
      <c r="D24" s="675"/>
      <c r="F24" s="345"/>
      <c r="G24" s="345"/>
    </row>
    <row r="25" spans="1:7" ht="13.8">
      <c r="A25" s="675" t="s">
        <v>920</v>
      </c>
      <c r="B25" s="675" t="s">
        <v>1010</v>
      </c>
      <c r="C25" s="675" t="s">
        <v>1011</v>
      </c>
      <c r="D25" s="675">
        <v>225</v>
      </c>
      <c r="F25" s="345"/>
      <c r="G25" s="345"/>
    </row>
    <row r="26" spans="1:7" ht="13.8">
      <c r="A26" s="675" t="s">
        <v>920</v>
      </c>
      <c r="B26" s="675" t="s">
        <v>1010</v>
      </c>
      <c r="C26" s="675" t="s">
        <v>1006</v>
      </c>
      <c r="D26" s="675">
        <v>175</v>
      </c>
      <c r="F26" s="345"/>
      <c r="G26" s="345"/>
    </row>
    <row r="27" spans="1:7" ht="13.8">
      <c r="A27" s="675" t="s">
        <v>920</v>
      </c>
      <c r="B27" s="675" t="s">
        <v>1009</v>
      </c>
      <c r="C27" s="675" t="s">
        <v>1011</v>
      </c>
      <c r="D27" s="675">
        <v>400</v>
      </c>
      <c r="F27" s="345"/>
      <c r="G27" s="345"/>
    </row>
    <row r="28" spans="1:7" ht="13.8">
      <c r="A28" s="675" t="s">
        <v>920</v>
      </c>
      <c r="B28" s="675" t="s">
        <v>1005</v>
      </c>
      <c r="C28" s="675" t="s">
        <v>1006</v>
      </c>
      <c r="D28" s="675">
        <v>840</v>
      </c>
      <c r="F28" s="345"/>
      <c r="G28" s="345"/>
    </row>
    <row r="29" spans="1:7" ht="13.8">
      <c r="A29" s="675" t="s">
        <v>920</v>
      </c>
      <c r="B29" s="675" t="s">
        <v>1010</v>
      </c>
      <c r="C29" s="675" t="s">
        <v>1006</v>
      </c>
      <c r="D29" s="675">
        <v>132</v>
      </c>
      <c r="F29" s="345"/>
      <c r="G29" s="345"/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88"/>
  <dimension ref="A2:T32"/>
  <sheetViews>
    <sheetView showGridLines="0" workbookViewId="0">
      <selection activeCell="I9" sqref="I9"/>
    </sheetView>
  </sheetViews>
  <sheetFormatPr defaultColWidth="9.109375" defaultRowHeight="21" customHeight="1"/>
  <cols>
    <col min="1" max="1" width="1.6640625" style="276" customWidth="1"/>
    <col min="2" max="2" width="16" style="276" customWidth="1"/>
    <col min="3" max="3" width="12" style="276" customWidth="1"/>
    <col min="4" max="4" width="14.5546875" style="276" bestFit="1" customWidth="1"/>
    <col min="5" max="20" width="12.44140625" style="276" customWidth="1"/>
    <col min="21" max="16384" width="9.109375" style="276"/>
  </cols>
  <sheetData>
    <row r="2" spans="1:20" s="212" customFormat="1" ht="6" customHeight="1"/>
    <row r="3" spans="1:20" s="1" customFormat="1" ht="38.25" customHeight="1" thickBot="1">
      <c r="B3" s="2" t="s">
        <v>749</v>
      </c>
      <c r="C3" s="3"/>
      <c r="D3" s="3"/>
      <c r="E3" s="3"/>
    </row>
    <row r="4" spans="1:20" s="1" customFormat="1" ht="17.25" customHeight="1">
      <c r="B4" s="25"/>
      <c r="C4"/>
      <c r="D4"/>
      <c r="E4"/>
      <c r="H4"/>
    </row>
    <row r="5" spans="1:20" ht="21" customHeight="1">
      <c r="A5" s="274"/>
      <c r="B5" s="274"/>
      <c r="C5" s="274"/>
      <c r="D5" s="274"/>
      <c r="E5" s="274"/>
      <c r="F5" s="274"/>
      <c r="G5" s="274"/>
      <c r="H5" s="274"/>
      <c r="I5" s="274"/>
      <c r="J5" s="274"/>
      <c r="K5" s="275"/>
      <c r="L5" s="275"/>
      <c r="M5" s="275"/>
      <c r="N5" s="275"/>
      <c r="O5" s="275"/>
      <c r="P5" s="275"/>
      <c r="Q5" s="275"/>
      <c r="R5" s="275"/>
      <c r="S5" s="275"/>
      <c r="T5" s="275"/>
    </row>
    <row r="6" spans="1:20" ht="21" customHeight="1">
      <c r="A6" s="275"/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275"/>
      <c r="T6" s="275"/>
    </row>
    <row r="7" spans="1:20" ht="21" customHeight="1">
      <c r="A7" s="275"/>
      <c r="B7" s="277" t="s">
        <v>460</v>
      </c>
      <c r="C7" s="277" t="s">
        <v>110</v>
      </c>
      <c r="D7" s="278" t="s">
        <v>750</v>
      </c>
      <c r="E7" s="278" t="s">
        <v>751</v>
      </c>
      <c r="F7" s="278" t="s">
        <v>752</v>
      </c>
      <c r="H7" s="279" t="s">
        <v>272</v>
      </c>
      <c r="I7" s="280" t="s">
        <v>460</v>
      </c>
    </row>
    <row r="8" spans="1:20" ht="21" customHeight="1">
      <c r="A8" s="275"/>
      <c r="B8" s="281" t="s">
        <v>753</v>
      </c>
      <c r="C8" s="281" t="s">
        <v>3</v>
      </c>
      <c r="D8" s="282">
        <v>544</v>
      </c>
      <c r="E8" s="282">
        <v>639</v>
      </c>
      <c r="F8" s="282">
        <v>189</v>
      </c>
      <c r="H8" s="280" t="s">
        <v>5</v>
      </c>
      <c r="I8" s="283"/>
    </row>
    <row r="9" spans="1:20" ht="21" customHeight="1">
      <c r="A9" s="275"/>
      <c r="B9" s="281" t="s">
        <v>754</v>
      </c>
      <c r="C9" s="284" t="s">
        <v>4</v>
      </c>
      <c r="D9" s="285">
        <v>217</v>
      </c>
      <c r="E9" s="285">
        <v>719</v>
      </c>
      <c r="F9" s="285">
        <v>679</v>
      </c>
    </row>
    <row r="10" spans="1:20" ht="21" customHeight="1">
      <c r="A10" s="275"/>
      <c r="B10" s="281" t="s">
        <v>755</v>
      </c>
      <c r="C10" s="281" t="s">
        <v>5</v>
      </c>
      <c r="D10" s="282">
        <v>810</v>
      </c>
      <c r="E10" s="282">
        <v>178</v>
      </c>
      <c r="F10" s="282">
        <v>810</v>
      </c>
    </row>
    <row r="11" spans="1:20" ht="21" customHeight="1">
      <c r="A11" s="275"/>
      <c r="B11" s="281" t="s">
        <v>756</v>
      </c>
      <c r="C11" s="284" t="s">
        <v>6</v>
      </c>
      <c r="D11" s="285">
        <v>567</v>
      </c>
      <c r="E11" s="285">
        <v>926</v>
      </c>
      <c r="F11" s="285">
        <v>929</v>
      </c>
    </row>
    <row r="12" spans="1:20" ht="21" customHeight="1">
      <c r="A12" s="275"/>
      <c r="B12" s="281" t="s">
        <v>757</v>
      </c>
      <c r="C12" s="281" t="s">
        <v>7</v>
      </c>
      <c r="D12" s="282">
        <v>745</v>
      </c>
      <c r="E12" s="282">
        <v>230</v>
      </c>
      <c r="F12" s="282">
        <v>364</v>
      </c>
    </row>
    <row r="13" spans="1:20" ht="21" customHeight="1">
      <c r="A13" s="275"/>
      <c r="B13" s="281" t="s">
        <v>758</v>
      </c>
      <c r="C13" s="284" t="s">
        <v>262</v>
      </c>
      <c r="D13" s="285">
        <v>298</v>
      </c>
      <c r="E13" s="285">
        <v>820</v>
      </c>
      <c r="F13" s="285">
        <v>947</v>
      </c>
    </row>
    <row r="14" spans="1:20" ht="21" customHeight="1">
      <c r="A14" s="275"/>
      <c r="B14" s="281" t="s">
        <v>759</v>
      </c>
      <c r="C14" s="281" t="s">
        <v>264</v>
      </c>
      <c r="D14" s="282">
        <v>457</v>
      </c>
      <c r="E14" s="282">
        <v>522</v>
      </c>
      <c r="F14" s="282">
        <v>832</v>
      </c>
    </row>
    <row r="15" spans="1:20" ht="21" customHeight="1">
      <c r="A15" s="275"/>
      <c r="B15" s="281" t="s">
        <v>760</v>
      </c>
      <c r="C15" s="284" t="s">
        <v>265</v>
      </c>
      <c r="D15" s="285">
        <v>495</v>
      </c>
      <c r="E15" s="285">
        <v>500</v>
      </c>
      <c r="F15" s="285">
        <v>239</v>
      </c>
    </row>
    <row r="16" spans="1:20" ht="21" customHeight="1">
      <c r="A16" s="275"/>
      <c r="B16" s="281" t="s">
        <v>761</v>
      </c>
      <c r="C16" s="281" t="s">
        <v>266</v>
      </c>
      <c r="D16" s="282">
        <v>871</v>
      </c>
      <c r="E16" s="282">
        <v>391</v>
      </c>
      <c r="F16" s="282">
        <v>529</v>
      </c>
    </row>
    <row r="17" spans="1:6" ht="21" customHeight="1">
      <c r="A17" s="275"/>
      <c r="B17" s="281" t="s">
        <v>762</v>
      </c>
      <c r="C17" s="284" t="s">
        <v>267</v>
      </c>
      <c r="D17" s="285">
        <v>585</v>
      </c>
      <c r="E17" s="285">
        <v>225</v>
      </c>
      <c r="F17" s="285">
        <v>791</v>
      </c>
    </row>
    <row r="18" spans="1:6" ht="21" customHeight="1">
      <c r="A18" s="275"/>
      <c r="B18" s="281" t="s">
        <v>763</v>
      </c>
      <c r="C18" s="281" t="s">
        <v>268</v>
      </c>
      <c r="D18" s="282">
        <v>478</v>
      </c>
      <c r="E18" s="282">
        <v>262</v>
      </c>
      <c r="F18" s="282">
        <v>540</v>
      </c>
    </row>
    <row r="19" spans="1:6" ht="21" customHeight="1">
      <c r="A19" s="275"/>
      <c r="B19" s="281" t="s">
        <v>764</v>
      </c>
      <c r="C19" s="284" t="s">
        <v>269</v>
      </c>
      <c r="D19" s="285">
        <v>741</v>
      </c>
      <c r="E19" s="285">
        <v>883</v>
      </c>
      <c r="F19" s="285">
        <v>809</v>
      </c>
    </row>
    <row r="31" spans="1:6" ht="14.4"/>
    <row r="32" spans="1:6" ht="14.4"/>
  </sheetData>
  <dataValidations count="2">
    <dataValidation type="list" allowBlank="1" showInputMessage="1" showErrorMessage="1" sqref="I7" xr:uid="{00000000-0002-0000-2700-000000000000}">
      <formula1>$B$7:$F$7</formula1>
    </dataValidation>
    <dataValidation type="list" allowBlank="1" showInputMessage="1" showErrorMessage="1" sqref="H8" xr:uid="{00000000-0002-0000-2700-000001000000}">
      <formula1>$C$8:$C$19</formula1>
    </dataValidation>
  </dataValidation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18"/>
  <dimension ref="A3:H24"/>
  <sheetViews>
    <sheetView showGridLines="0" workbookViewId="0"/>
  </sheetViews>
  <sheetFormatPr defaultColWidth="9.109375" defaultRowHeight="14.4"/>
  <cols>
    <col min="1" max="1" width="17.5546875" style="506" bestFit="1" customWidth="1"/>
    <col min="2" max="2" width="25.44140625" style="506" customWidth="1"/>
    <col min="3" max="3" width="9.109375" style="506"/>
    <col min="4" max="4" width="13.44140625" style="506" customWidth="1"/>
    <col min="5" max="8" width="11.6640625" style="506" customWidth="1"/>
    <col min="9" max="16384" width="9.109375" style="506"/>
  </cols>
  <sheetData>
    <row r="3" spans="1:8">
      <c r="A3" s="504" t="s">
        <v>1186</v>
      </c>
      <c r="B3" s="505" t="s">
        <v>1187</v>
      </c>
      <c r="D3" s="507" t="s">
        <v>990</v>
      </c>
      <c r="E3" s="508" t="s">
        <v>1135</v>
      </c>
      <c r="F3" s="508" t="s">
        <v>1136</v>
      </c>
      <c r="G3" s="508" t="s">
        <v>1188</v>
      </c>
      <c r="H3" s="508" t="s">
        <v>1189</v>
      </c>
    </row>
    <row r="4" spans="1:8">
      <c r="A4" s="504" t="s">
        <v>1190</v>
      </c>
      <c r="B4" s="505" t="s">
        <v>1136</v>
      </c>
      <c r="D4" s="508" t="s">
        <v>918</v>
      </c>
      <c r="E4" s="509">
        <v>2892</v>
      </c>
      <c r="F4" s="509">
        <v>1771</v>
      </c>
      <c r="G4" s="509">
        <v>4718</v>
      </c>
      <c r="H4" s="509">
        <f t="shared" ref="H4:H15" si="0">SUM(E4:G4)</f>
        <v>9381</v>
      </c>
    </row>
    <row r="5" spans="1:8">
      <c r="A5" s="510"/>
      <c r="D5" s="508" t="s">
        <v>919</v>
      </c>
      <c r="E5" s="509">
        <v>3380</v>
      </c>
      <c r="F5" s="509">
        <v>4711</v>
      </c>
      <c r="G5" s="509">
        <v>2615</v>
      </c>
      <c r="H5" s="509">
        <f t="shared" si="0"/>
        <v>10706</v>
      </c>
    </row>
    <row r="6" spans="1:8">
      <c r="A6" s="504" t="s">
        <v>1191</v>
      </c>
      <c r="B6" s="809"/>
      <c r="D6" s="508" t="s">
        <v>920</v>
      </c>
      <c r="E6" s="509">
        <v>3744</v>
      </c>
      <c r="F6" s="509">
        <v>3223</v>
      </c>
      <c r="G6" s="509">
        <v>5312</v>
      </c>
      <c r="H6" s="509">
        <f t="shared" si="0"/>
        <v>12279</v>
      </c>
    </row>
    <row r="7" spans="1:8">
      <c r="A7" s="504" t="s">
        <v>1192</v>
      </c>
      <c r="B7" s="809"/>
      <c r="D7" s="508" t="s">
        <v>1193</v>
      </c>
      <c r="E7" s="509">
        <v>3221</v>
      </c>
      <c r="F7" s="509">
        <v>2438</v>
      </c>
      <c r="G7" s="509">
        <v>1108</v>
      </c>
      <c r="H7" s="509">
        <f t="shared" si="0"/>
        <v>6767</v>
      </c>
    </row>
    <row r="8" spans="1:8">
      <c r="A8" s="504" t="s">
        <v>1194</v>
      </c>
      <c r="B8" s="809"/>
      <c r="D8" s="508" t="s">
        <v>7</v>
      </c>
      <c r="E8" s="509">
        <v>4839</v>
      </c>
      <c r="F8" s="509">
        <v>1999</v>
      </c>
      <c r="G8" s="509">
        <v>1994</v>
      </c>
      <c r="H8" s="509">
        <f t="shared" si="0"/>
        <v>8832</v>
      </c>
    </row>
    <row r="9" spans="1:8">
      <c r="A9" s="510"/>
      <c r="D9" s="508" t="s">
        <v>1195</v>
      </c>
      <c r="E9" s="509">
        <v>3767</v>
      </c>
      <c r="F9" s="509">
        <v>5140</v>
      </c>
      <c r="G9" s="509">
        <v>3830</v>
      </c>
      <c r="H9" s="509">
        <f t="shared" si="0"/>
        <v>12737</v>
      </c>
    </row>
    <row r="10" spans="1:8">
      <c r="A10" s="510"/>
      <c r="D10" s="508" t="s">
        <v>1187</v>
      </c>
      <c r="E10" s="509">
        <v>5467</v>
      </c>
      <c r="F10" s="509">
        <v>3337</v>
      </c>
      <c r="G10" s="509">
        <v>3232</v>
      </c>
      <c r="H10" s="509">
        <f t="shared" si="0"/>
        <v>12036</v>
      </c>
    </row>
    <row r="11" spans="1:8">
      <c r="A11" s="512" t="s">
        <v>1196</v>
      </c>
      <c r="B11" s="809"/>
      <c r="D11" s="508" t="s">
        <v>1197</v>
      </c>
      <c r="E11" s="509">
        <v>3154</v>
      </c>
      <c r="F11" s="509">
        <v>4895</v>
      </c>
      <c r="G11" s="509">
        <v>1607</v>
      </c>
      <c r="H11" s="509">
        <f t="shared" si="0"/>
        <v>9656</v>
      </c>
    </row>
    <row r="12" spans="1:8">
      <c r="D12" s="508" t="s">
        <v>1198</v>
      </c>
      <c r="E12" s="509">
        <v>1718</v>
      </c>
      <c r="F12" s="509">
        <v>2040</v>
      </c>
      <c r="G12" s="509">
        <v>1563</v>
      </c>
      <c r="H12" s="509">
        <f t="shared" si="0"/>
        <v>5321</v>
      </c>
    </row>
    <row r="13" spans="1:8">
      <c r="D13" s="508" t="s">
        <v>1199</v>
      </c>
      <c r="E13" s="509">
        <v>1548</v>
      </c>
      <c r="F13" s="509">
        <v>1061</v>
      </c>
      <c r="G13" s="509">
        <v>2590</v>
      </c>
      <c r="H13" s="509">
        <f t="shared" si="0"/>
        <v>5199</v>
      </c>
    </row>
    <row r="14" spans="1:8">
      <c r="D14" s="508" t="s">
        <v>1200</v>
      </c>
      <c r="E14" s="509">
        <v>5083</v>
      </c>
      <c r="F14" s="509">
        <v>3558</v>
      </c>
      <c r="G14" s="509">
        <v>3960</v>
      </c>
      <c r="H14" s="509">
        <f t="shared" si="0"/>
        <v>12601</v>
      </c>
    </row>
    <row r="15" spans="1:8">
      <c r="D15" s="508" t="s">
        <v>1201</v>
      </c>
      <c r="E15" s="509">
        <v>5753</v>
      </c>
      <c r="F15" s="509">
        <v>2839</v>
      </c>
      <c r="G15" s="509">
        <v>3013</v>
      </c>
      <c r="H15" s="509">
        <f t="shared" si="0"/>
        <v>11605</v>
      </c>
    </row>
    <row r="16" spans="1:8">
      <c r="D16" s="508" t="s">
        <v>8</v>
      </c>
      <c r="E16" s="509">
        <f>SUM(E4:E15)</f>
        <v>44566</v>
      </c>
      <c r="F16" s="509">
        <f>SUM(F4:F15)</f>
        <v>37012</v>
      </c>
      <c r="G16" s="509">
        <f>SUM(G4:G15)</f>
        <v>35542</v>
      </c>
      <c r="H16" s="509">
        <f>SUM(H4:H15)</f>
        <v>117120</v>
      </c>
    </row>
    <row r="20" spans="2:3">
      <c r="B20" s="513"/>
      <c r="C20" s="513"/>
    </row>
    <row r="21" spans="2:3">
      <c r="B21" s="513"/>
      <c r="C21" s="513"/>
    </row>
    <row r="22" spans="2:3">
      <c r="B22" s="513"/>
      <c r="C22" s="513"/>
    </row>
    <row r="23" spans="2:3">
      <c r="B23" s="513"/>
      <c r="C23" s="513"/>
    </row>
    <row r="24" spans="2:3">
      <c r="B24" s="513"/>
      <c r="C24" s="513"/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16"/>
  <dimension ref="A3:G25"/>
  <sheetViews>
    <sheetView showGridLines="0" workbookViewId="0"/>
  </sheetViews>
  <sheetFormatPr defaultColWidth="9.109375" defaultRowHeight="14.4"/>
  <cols>
    <col min="1" max="1" width="9.88671875" style="506" customWidth="1"/>
    <col min="2" max="2" width="11.6640625" style="506" customWidth="1"/>
    <col min="3" max="3" width="20.109375" style="506" customWidth="1"/>
    <col min="4" max="6" width="9.109375" style="506"/>
    <col min="7" max="7" width="24.44140625" style="506" customWidth="1"/>
    <col min="8" max="16384" width="9.109375" style="506"/>
  </cols>
  <sheetData>
    <row r="3" spans="1:7">
      <c r="A3" s="622" t="s">
        <v>1735</v>
      </c>
      <c r="B3" s="622" t="s">
        <v>160</v>
      </c>
      <c r="C3" s="622" t="s">
        <v>1242</v>
      </c>
      <c r="E3" s="623" t="s">
        <v>1736</v>
      </c>
      <c r="F3" s="624" t="s">
        <v>1737</v>
      </c>
    </row>
    <row r="4" spans="1:7">
      <c r="A4" s="625">
        <v>12</v>
      </c>
      <c r="B4" s="626">
        <v>0.33300000000000002</v>
      </c>
      <c r="C4" s="627" t="s">
        <v>1738</v>
      </c>
    </row>
    <row r="5" spans="1:7">
      <c r="A5" s="625">
        <v>41</v>
      </c>
      <c r="B5" s="626">
        <v>0.39</v>
      </c>
      <c r="C5" s="628" t="s">
        <v>1739</v>
      </c>
      <c r="E5" s="623" t="s">
        <v>160</v>
      </c>
      <c r="F5" s="629"/>
      <c r="G5" s="506" t="s">
        <v>1740</v>
      </c>
    </row>
    <row r="6" spans="1:7">
      <c r="A6" s="625">
        <v>24</v>
      </c>
      <c r="B6" s="626">
        <v>0.33300000000000002</v>
      </c>
      <c r="C6" s="628" t="s">
        <v>1741</v>
      </c>
      <c r="E6" s="623" t="s">
        <v>1742</v>
      </c>
      <c r="G6" s="506" t="s">
        <v>1740</v>
      </c>
    </row>
    <row r="7" spans="1:7">
      <c r="A7" s="625">
        <v>25</v>
      </c>
      <c r="B7" s="626">
        <v>0.16</v>
      </c>
      <c r="C7" s="627" t="s">
        <v>1743</v>
      </c>
      <c r="E7" s="623"/>
    </row>
    <row r="8" spans="1:7">
      <c r="A8" s="625">
        <v>23</v>
      </c>
      <c r="B8" s="626">
        <v>0.217</v>
      </c>
      <c r="C8" s="628" t="s">
        <v>1744</v>
      </c>
      <c r="E8" s="623" t="s">
        <v>160</v>
      </c>
      <c r="F8" s="629"/>
      <c r="G8" s="506" t="s">
        <v>1745</v>
      </c>
    </row>
    <row r="9" spans="1:7">
      <c r="A9" s="625">
        <v>30</v>
      </c>
      <c r="B9" s="626">
        <v>0.3</v>
      </c>
      <c r="C9" s="628" t="s">
        <v>1737</v>
      </c>
      <c r="E9" s="623" t="s">
        <v>1735</v>
      </c>
      <c r="G9" s="506" t="s">
        <v>1745</v>
      </c>
    </row>
    <row r="10" spans="1:7">
      <c r="A10" s="625">
        <v>0</v>
      </c>
      <c r="B10" s="626">
        <v>0</v>
      </c>
      <c r="C10" s="630" t="s">
        <v>1746</v>
      </c>
    </row>
    <row r="11" spans="1:7">
      <c r="A11" s="625">
        <v>51</v>
      </c>
      <c r="B11" s="626">
        <v>0.33300000000000002</v>
      </c>
      <c r="C11" s="628" t="s">
        <v>1747</v>
      </c>
    </row>
    <row r="12" spans="1:7">
      <c r="A12" s="625">
        <v>43</v>
      </c>
      <c r="B12" s="626">
        <v>0.186</v>
      </c>
      <c r="C12" s="628" t="s">
        <v>1748</v>
      </c>
    </row>
    <row r="13" spans="1:7">
      <c r="A13" s="625">
        <v>36</v>
      </c>
      <c r="B13" s="626">
        <v>0.13900000000000001</v>
      </c>
      <c r="C13" s="627" t="s">
        <v>1749</v>
      </c>
    </row>
    <row r="14" spans="1:7">
      <c r="A14" s="625">
        <v>9</v>
      </c>
      <c r="B14" s="626">
        <v>0.33300000000000002</v>
      </c>
      <c r="C14" s="628" t="s">
        <v>1750</v>
      </c>
    </row>
    <row r="15" spans="1:7">
      <c r="A15" s="625">
        <v>16</v>
      </c>
      <c r="B15" s="626">
        <v>0.313</v>
      </c>
      <c r="C15" s="628" t="s">
        <v>1751</v>
      </c>
    </row>
    <row r="16" spans="1:7">
      <c r="A16" s="625">
        <v>44</v>
      </c>
      <c r="B16" s="626">
        <v>0.34100000000000003</v>
      </c>
      <c r="C16" s="627" t="s">
        <v>1752</v>
      </c>
    </row>
    <row r="17" spans="1:7">
      <c r="A17" s="625">
        <v>14</v>
      </c>
      <c r="B17" s="626">
        <v>0.28599999999999998</v>
      </c>
      <c r="C17" s="628" t="s">
        <v>1753</v>
      </c>
    </row>
    <row r="18" spans="1:7">
      <c r="A18" s="625">
        <v>28</v>
      </c>
      <c r="B18" s="626">
        <v>0.32100000000000001</v>
      </c>
      <c r="C18" s="627" t="s">
        <v>1754</v>
      </c>
    </row>
    <row r="21" spans="1:7">
      <c r="F21" s="513"/>
      <c r="G21" s="513"/>
    </row>
    <row r="22" spans="1:7">
      <c r="F22" s="513"/>
      <c r="G22" s="513"/>
    </row>
    <row r="23" spans="1:7">
      <c r="F23" s="513"/>
      <c r="G23" s="513"/>
    </row>
    <row r="24" spans="1:7">
      <c r="F24" s="513"/>
      <c r="G24" s="513"/>
    </row>
    <row r="25" spans="1:7">
      <c r="F25" s="513"/>
      <c r="G25" s="513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19"/>
  <dimension ref="A3:N24"/>
  <sheetViews>
    <sheetView showGridLines="0" workbookViewId="0"/>
  </sheetViews>
  <sheetFormatPr defaultColWidth="9.109375" defaultRowHeight="14.4"/>
  <cols>
    <col min="1" max="1" width="34.6640625" style="377" bestFit="1" customWidth="1"/>
    <col min="2" max="2" width="6.6640625" style="377" bestFit="1" customWidth="1"/>
    <col min="3" max="3" width="4.33203125" style="377" bestFit="1" customWidth="1"/>
    <col min="4" max="4" width="13.5546875" style="377" bestFit="1" customWidth="1"/>
    <col min="5" max="5" width="11.5546875" style="377" bestFit="1" customWidth="1"/>
    <col min="6" max="6" width="10.5546875" style="377" bestFit="1" customWidth="1"/>
    <col min="7" max="7" width="12.6640625" style="377" bestFit="1" customWidth="1"/>
    <col min="8" max="9" width="10.88671875" style="377" bestFit="1" customWidth="1"/>
    <col min="10" max="11" width="9.109375" style="377"/>
    <col min="12" max="12" width="11.5546875" style="377" bestFit="1" customWidth="1"/>
    <col min="13" max="14" width="10.88671875" style="377" bestFit="1" customWidth="1"/>
    <col min="15" max="16384" width="9.109375" style="377"/>
  </cols>
  <sheetData>
    <row r="3" spans="1:14">
      <c r="A3" s="843" t="s">
        <v>1202</v>
      </c>
      <c r="B3" s="843"/>
      <c r="C3" s="843"/>
    </row>
    <row r="4" spans="1:14">
      <c r="A4" s="844" t="s">
        <v>1203</v>
      </c>
      <c r="B4" s="844"/>
      <c r="C4" s="844"/>
    </row>
    <row r="5" spans="1:14">
      <c r="A5" s="413" t="s">
        <v>1047</v>
      </c>
      <c r="B5" s="845">
        <v>50000</v>
      </c>
      <c r="C5" s="845"/>
      <c r="D5" s="452"/>
      <c r="G5" s="452"/>
      <c r="H5" s="452"/>
      <c r="L5" s="514"/>
      <c r="M5" s="514"/>
      <c r="N5" s="514"/>
    </row>
    <row r="6" spans="1:14">
      <c r="A6" s="413" t="s">
        <v>1204</v>
      </c>
      <c r="B6" s="515">
        <v>0.16</v>
      </c>
      <c r="C6" s="413" t="s">
        <v>1205</v>
      </c>
      <c r="L6" s="514"/>
    </row>
    <row r="7" spans="1:14">
      <c r="A7" s="413" t="s">
        <v>1206</v>
      </c>
      <c r="B7" s="413" t="s">
        <v>1207</v>
      </c>
      <c r="C7" s="413">
        <v>48</v>
      </c>
      <c r="D7" s="514"/>
      <c r="G7" s="452"/>
      <c r="H7" s="452"/>
      <c r="L7" s="514"/>
    </row>
    <row r="8" spans="1:14" ht="15" thickBot="1">
      <c r="G8" s="514"/>
      <c r="H8" s="514"/>
      <c r="I8" s="514"/>
      <c r="L8" s="516"/>
    </row>
    <row r="9" spans="1:14" ht="15" thickBot="1">
      <c r="A9" s="452" t="s">
        <v>1208</v>
      </c>
      <c r="D9" s="517"/>
      <c r="E9" s="518"/>
      <c r="G9" s="518"/>
      <c r="H9" s="518"/>
    </row>
    <row r="10" spans="1:14" ht="15" thickBot="1">
      <c r="G10" s="514"/>
      <c r="H10" s="514"/>
      <c r="I10" s="514"/>
      <c r="L10" s="514"/>
    </row>
    <row r="11" spans="1:14" ht="15" thickBot="1">
      <c r="A11" s="377" t="s">
        <v>1209</v>
      </c>
      <c r="D11" s="517"/>
      <c r="E11" s="518"/>
      <c r="G11" s="518"/>
      <c r="H11" s="452"/>
      <c r="L11" s="514"/>
    </row>
    <row r="12" spans="1:14">
      <c r="D12" s="514"/>
      <c r="E12" s="514"/>
      <c r="G12" s="514"/>
      <c r="I12" s="514"/>
    </row>
    <row r="13" spans="1:14" ht="15" thickBot="1">
      <c r="E13" s="514"/>
      <c r="G13" s="518"/>
      <c r="H13" s="518"/>
      <c r="I13" s="514"/>
    </row>
    <row r="14" spans="1:14" ht="15" thickBot="1">
      <c r="A14" s="377" t="s">
        <v>1210</v>
      </c>
      <c r="D14" s="517"/>
      <c r="E14" s="518"/>
      <c r="G14" s="514"/>
    </row>
    <row r="15" spans="1:14">
      <c r="D15" s="514"/>
      <c r="E15" s="514"/>
      <c r="G15" s="518"/>
      <c r="H15" s="452"/>
    </row>
    <row r="16" spans="1:14" ht="15" thickBot="1">
      <c r="E16" s="514"/>
      <c r="G16" s="514"/>
    </row>
    <row r="17" spans="1:7" ht="15" thickBot="1">
      <c r="A17" s="377" t="s">
        <v>1211</v>
      </c>
      <c r="D17" s="519"/>
      <c r="E17" s="520"/>
      <c r="F17" s="521"/>
      <c r="G17" s="520"/>
    </row>
    <row r="18" spans="1:7" ht="15" thickBot="1">
      <c r="E18" s="514"/>
      <c r="G18" s="522"/>
    </row>
    <row r="19" spans="1:7" ht="15" thickBot="1">
      <c r="A19" s="377" t="s">
        <v>1212</v>
      </c>
      <c r="D19" s="412"/>
      <c r="E19" s="523"/>
      <c r="G19" s="524"/>
    </row>
    <row r="20" spans="1:7" ht="15" thickBot="1">
      <c r="E20" s="514"/>
    </row>
    <row r="21" spans="1:7" ht="15" thickBot="1">
      <c r="A21" s="377" t="s">
        <v>1213</v>
      </c>
      <c r="D21" s="517"/>
      <c r="E21" s="514"/>
      <c r="F21" s="514"/>
      <c r="G21" s="514"/>
    </row>
    <row r="22" spans="1:7">
      <c r="D22" s="514"/>
      <c r="E22" s="514"/>
      <c r="G22" s="514"/>
    </row>
    <row r="23" spans="1:7">
      <c r="E23" s="514"/>
    </row>
    <row r="24" spans="1:7">
      <c r="E24" s="514"/>
    </row>
  </sheetData>
  <mergeCells count="3">
    <mergeCell ref="A3:C3"/>
    <mergeCell ref="A4:C4"/>
    <mergeCell ref="B5:C5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20"/>
  <dimension ref="A3:G57"/>
  <sheetViews>
    <sheetView showGridLines="0" zoomScaleNormal="100" workbookViewId="0"/>
  </sheetViews>
  <sheetFormatPr defaultColWidth="9.109375" defaultRowHeight="13.8"/>
  <cols>
    <col min="1" max="2" width="10.109375" style="526" bestFit="1" customWidth="1"/>
    <col min="3" max="3" width="8.5546875" style="526" bestFit="1" customWidth="1"/>
    <col min="4" max="4" width="10.109375" style="526" bestFit="1" customWidth="1"/>
    <col min="5" max="5" width="21" style="526" bestFit="1" customWidth="1"/>
    <col min="6" max="6" width="13.6640625" style="526" bestFit="1" customWidth="1"/>
    <col min="7" max="7" width="17" style="526" bestFit="1" customWidth="1"/>
    <col min="8" max="16384" width="9.109375" style="526"/>
  </cols>
  <sheetData>
    <row r="3" spans="1:7" ht="14.4">
      <c r="A3" s="525" t="s">
        <v>1047</v>
      </c>
      <c r="B3" s="846">
        <v>50000</v>
      </c>
      <c r="C3" s="846"/>
    </row>
    <row r="4" spans="1:7" ht="14.4">
      <c r="A4" s="525" t="s">
        <v>1204</v>
      </c>
      <c r="B4" s="527">
        <v>0.16</v>
      </c>
      <c r="C4" s="525" t="s">
        <v>1205</v>
      </c>
    </row>
    <row r="5" spans="1:7" ht="14.4">
      <c r="A5" s="525" t="s">
        <v>1206</v>
      </c>
      <c r="B5" s="525" t="s">
        <v>1207</v>
      </c>
      <c r="C5" s="525">
        <v>48</v>
      </c>
    </row>
    <row r="9" spans="1:7">
      <c r="A9" s="528"/>
      <c r="B9" s="529"/>
      <c r="C9" s="529"/>
      <c r="D9" s="529"/>
      <c r="E9" s="529"/>
      <c r="F9" s="529"/>
    </row>
    <row r="10" spans="1:7">
      <c r="A10" s="530"/>
      <c r="B10" s="531"/>
      <c r="C10" s="531"/>
      <c r="D10" s="531"/>
      <c r="E10" s="531"/>
      <c r="F10" s="531"/>
      <c r="G10" s="532"/>
    </row>
    <row r="11" spans="1:7">
      <c r="A11" s="530"/>
      <c r="B11" s="531"/>
      <c r="C11" s="531"/>
      <c r="D11" s="531"/>
      <c r="E11" s="531"/>
      <c r="F11" s="531"/>
      <c r="G11" s="532"/>
    </row>
    <row r="12" spans="1:7">
      <c r="A12" s="530"/>
      <c r="B12" s="531"/>
      <c r="C12" s="531"/>
      <c r="D12" s="531"/>
      <c r="E12" s="531"/>
      <c r="F12" s="531"/>
      <c r="G12" s="532"/>
    </row>
    <row r="13" spans="1:7">
      <c r="A13" s="530"/>
      <c r="B13" s="531"/>
      <c r="C13" s="531"/>
      <c r="D13" s="531"/>
      <c r="E13" s="531"/>
      <c r="F13" s="531"/>
      <c r="G13" s="532"/>
    </row>
    <row r="14" spans="1:7">
      <c r="A14" s="530"/>
      <c r="B14" s="531"/>
      <c r="C14" s="531"/>
      <c r="D14" s="531"/>
      <c r="E14" s="531"/>
      <c r="F14" s="531"/>
      <c r="G14" s="532"/>
    </row>
    <row r="15" spans="1:7">
      <c r="A15" s="530"/>
      <c r="B15" s="531"/>
      <c r="C15" s="531"/>
      <c r="D15" s="531"/>
      <c r="E15" s="531"/>
      <c r="F15" s="531"/>
      <c r="G15" s="532"/>
    </row>
    <row r="16" spans="1:7">
      <c r="A16" s="530"/>
      <c r="B16" s="531"/>
      <c r="C16" s="531"/>
      <c r="D16" s="531"/>
      <c r="E16" s="531"/>
      <c r="F16" s="531"/>
      <c r="G16" s="532"/>
    </row>
    <row r="17" spans="1:7">
      <c r="A17" s="530"/>
      <c r="B17" s="531"/>
      <c r="C17" s="531"/>
      <c r="D17" s="531"/>
      <c r="E17" s="531"/>
      <c r="F17" s="531"/>
      <c r="G17" s="532"/>
    </row>
    <row r="18" spans="1:7">
      <c r="A18" s="530"/>
      <c r="B18" s="531"/>
      <c r="C18" s="531"/>
      <c r="D18" s="531"/>
      <c r="E18" s="531"/>
      <c r="F18" s="531"/>
      <c r="G18" s="532"/>
    </row>
    <row r="19" spans="1:7">
      <c r="A19" s="530"/>
      <c r="B19" s="531"/>
      <c r="C19" s="531"/>
      <c r="D19" s="531"/>
      <c r="E19" s="531"/>
      <c r="F19" s="531"/>
      <c r="G19" s="532"/>
    </row>
    <row r="20" spans="1:7">
      <c r="A20" s="530"/>
      <c r="B20" s="531"/>
      <c r="C20" s="531"/>
      <c r="D20" s="531"/>
      <c r="E20" s="531"/>
      <c r="F20" s="531"/>
      <c r="G20" s="532"/>
    </row>
    <row r="21" spans="1:7">
      <c r="A21" s="530"/>
      <c r="B21" s="531"/>
      <c r="C21" s="531"/>
      <c r="D21" s="531"/>
      <c r="E21" s="531"/>
      <c r="F21" s="531"/>
      <c r="G21" s="532"/>
    </row>
    <row r="22" spans="1:7">
      <c r="A22" s="530"/>
      <c r="B22" s="531"/>
      <c r="C22" s="531"/>
      <c r="D22" s="531"/>
      <c r="E22" s="531"/>
      <c r="F22" s="531"/>
      <c r="G22" s="532"/>
    </row>
    <row r="23" spans="1:7">
      <c r="A23" s="530"/>
      <c r="B23" s="531"/>
      <c r="C23" s="531"/>
      <c r="D23" s="531"/>
      <c r="E23" s="531"/>
      <c r="F23" s="531"/>
      <c r="G23" s="532"/>
    </row>
    <row r="24" spans="1:7">
      <c r="A24" s="530"/>
      <c r="B24" s="531"/>
      <c r="C24" s="531"/>
      <c r="D24" s="531"/>
      <c r="E24" s="531"/>
      <c r="F24" s="531"/>
      <c r="G24" s="532"/>
    </row>
    <row r="25" spans="1:7">
      <c r="A25" s="530"/>
      <c r="B25" s="531"/>
      <c r="C25" s="531"/>
      <c r="D25" s="531"/>
      <c r="E25" s="531"/>
      <c r="F25" s="531"/>
      <c r="G25" s="532"/>
    </row>
    <row r="26" spans="1:7">
      <c r="A26" s="530"/>
      <c r="B26" s="531"/>
      <c r="C26" s="531"/>
      <c r="D26" s="531"/>
      <c r="E26" s="531"/>
      <c r="F26" s="531"/>
      <c r="G26" s="532"/>
    </row>
    <row r="27" spans="1:7">
      <c r="A27" s="530"/>
      <c r="B27" s="531"/>
      <c r="C27" s="531"/>
      <c r="D27" s="531"/>
      <c r="E27" s="531"/>
      <c r="F27" s="531"/>
      <c r="G27" s="532"/>
    </row>
    <row r="28" spans="1:7">
      <c r="A28" s="530"/>
      <c r="B28" s="531"/>
      <c r="C28" s="531"/>
      <c r="D28" s="531"/>
      <c r="E28" s="531"/>
      <c r="F28" s="531"/>
      <c r="G28" s="532"/>
    </row>
    <row r="29" spans="1:7">
      <c r="A29" s="530"/>
      <c r="B29" s="531"/>
      <c r="C29" s="531"/>
      <c r="D29" s="531"/>
      <c r="E29" s="531"/>
      <c r="F29" s="531"/>
      <c r="G29" s="532"/>
    </row>
    <row r="30" spans="1:7">
      <c r="A30" s="530"/>
      <c r="B30" s="531"/>
      <c r="C30" s="531"/>
      <c r="D30" s="531"/>
      <c r="E30" s="531"/>
      <c r="F30" s="531"/>
      <c r="G30" s="532"/>
    </row>
    <row r="31" spans="1:7">
      <c r="A31" s="530"/>
      <c r="B31" s="531"/>
      <c r="C31" s="531"/>
      <c r="D31" s="531"/>
      <c r="E31" s="531"/>
      <c r="F31" s="531"/>
      <c r="G31" s="532"/>
    </row>
    <row r="32" spans="1:7">
      <c r="A32" s="530"/>
      <c r="B32" s="531"/>
      <c r="C32" s="531"/>
      <c r="D32" s="531"/>
      <c r="E32" s="531"/>
      <c r="F32" s="531"/>
      <c r="G32" s="532"/>
    </row>
    <row r="33" spans="1:7">
      <c r="A33" s="530"/>
      <c r="B33" s="531"/>
      <c r="C33" s="531"/>
      <c r="D33" s="531"/>
      <c r="E33" s="531"/>
      <c r="F33" s="531"/>
      <c r="G33" s="532"/>
    </row>
    <row r="34" spans="1:7">
      <c r="A34" s="530"/>
      <c r="B34" s="531"/>
      <c r="C34" s="531"/>
      <c r="D34" s="531"/>
      <c r="E34" s="531"/>
      <c r="F34" s="531"/>
      <c r="G34" s="532"/>
    </row>
    <row r="35" spans="1:7">
      <c r="A35" s="530"/>
      <c r="B35" s="531"/>
      <c r="C35" s="531"/>
      <c r="D35" s="531"/>
      <c r="E35" s="531"/>
      <c r="F35" s="531"/>
      <c r="G35" s="532"/>
    </row>
    <row r="36" spans="1:7">
      <c r="A36" s="530"/>
      <c r="B36" s="531"/>
      <c r="C36" s="531"/>
      <c r="D36" s="531"/>
      <c r="E36" s="531"/>
      <c r="F36" s="531"/>
      <c r="G36" s="532"/>
    </row>
    <row r="37" spans="1:7">
      <c r="A37" s="530"/>
      <c r="B37" s="531"/>
      <c r="C37" s="531"/>
      <c r="D37" s="531"/>
      <c r="E37" s="531"/>
      <c r="F37" s="531"/>
      <c r="G37" s="532"/>
    </row>
    <row r="38" spans="1:7">
      <c r="A38" s="530"/>
      <c r="B38" s="531"/>
      <c r="C38" s="531"/>
      <c r="D38" s="531"/>
      <c r="E38" s="531"/>
      <c r="F38" s="531"/>
      <c r="G38" s="532"/>
    </row>
    <row r="39" spans="1:7">
      <c r="A39" s="530"/>
      <c r="B39" s="531"/>
      <c r="C39" s="531"/>
      <c r="D39" s="531"/>
      <c r="E39" s="531"/>
      <c r="F39" s="531"/>
      <c r="G39" s="532"/>
    </row>
    <row r="40" spans="1:7">
      <c r="A40" s="530"/>
      <c r="B40" s="531"/>
      <c r="C40" s="531"/>
      <c r="D40" s="531"/>
      <c r="E40" s="531"/>
      <c r="F40" s="531"/>
      <c r="G40" s="532"/>
    </row>
    <row r="41" spans="1:7">
      <c r="A41" s="530"/>
      <c r="B41" s="531"/>
      <c r="C41" s="531"/>
      <c r="D41" s="531"/>
      <c r="E41" s="531"/>
      <c r="F41" s="531"/>
      <c r="G41" s="532"/>
    </row>
    <row r="42" spans="1:7">
      <c r="A42" s="530"/>
      <c r="B42" s="531"/>
      <c r="C42" s="531"/>
      <c r="D42" s="531"/>
      <c r="E42" s="531"/>
      <c r="F42" s="531"/>
      <c r="G42" s="532"/>
    </row>
    <row r="43" spans="1:7">
      <c r="A43" s="530"/>
      <c r="B43" s="531"/>
      <c r="C43" s="531"/>
      <c r="D43" s="531"/>
      <c r="E43" s="531"/>
      <c r="F43" s="531"/>
      <c r="G43" s="532"/>
    </row>
    <row r="44" spans="1:7">
      <c r="A44" s="530"/>
      <c r="B44" s="531"/>
      <c r="C44" s="531"/>
      <c r="D44" s="531"/>
      <c r="E44" s="531"/>
      <c r="F44" s="531"/>
      <c r="G44" s="532"/>
    </row>
    <row r="45" spans="1:7">
      <c r="A45" s="530"/>
      <c r="B45" s="531"/>
      <c r="C45" s="531"/>
      <c r="D45" s="531"/>
      <c r="E45" s="531"/>
      <c r="F45" s="531"/>
      <c r="G45" s="532"/>
    </row>
    <row r="46" spans="1:7">
      <c r="A46" s="530"/>
      <c r="B46" s="531"/>
      <c r="C46" s="531"/>
      <c r="D46" s="531"/>
      <c r="E46" s="531"/>
      <c r="F46" s="531"/>
      <c r="G46" s="532"/>
    </row>
    <row r="47" spans="1:7">
      <c r="A47" s="530"/>
      <c r="B47" s="531"/>
      <c r="C47" s="531"/>
      <c r="D47" s="531"/>
      <c r="E47" s="531"/>
      <c r="F47" s="531"/>
      <c r="G47" s="532"/>
    </row>
    <row r="48" spans="1:7">
      <c r="A48" s="530"/>
      <c r="B48" s="531"/>
      <c r="C48" s="531"/>
      <c r="D48" s="531"/>
      <c r="E48" s="531"/>
      <c r="F48" s="531"/>
      <c r="G48" s="532"/>
    </row>
    <row r="49" spans="1:7">
      <c r="A49" s="530"/>
      <c r="B49" s="531"/>
      <c r="C49" s="531"/>
      <c r="D49" s="531"/>
      <c r="E49" s="531"/>
      <c r="F49" s="531"/>
      <c r="G49" s="532"/>
    </row>
    <row r="50" spans="1:7">
      <c r="A50" s="530"/>
      <c r="B50" s="531"/>
      <c r="C50" s="531"/>
      <c r="D50" s="531"/>
      <c r="E50" s="531"/>
      <c r="F50" s="531"/>
      <c r="G50" s="532"/>
    </row>
    <row r="51" spans="1:7">
      <c r="A51" s="530"/>
      <c r="B51" s="531"/>
      <c r="C51" s="531"/>
      <c r="D51" s="531"/>
      <c r="E51" s="531"/>
      <c r="F51" s="531"/>
      <c r="G51" s="532"/>
    </row>
    <row r="52" spans="1:7">
      <c r="A52" s="530"/>
      <c r="B52" s="531"/>
      <c r="C52" s="531"/>
      <c r="D52" s="531"/>
      <c r="E52" s="531"/>
      <c r="F52" s="531"/>
      <c r="G52" s="532"/>
    </row>
    <row r="53" spans="1:7">
      <c r="A53" s="530"/>
      <c r="B53" s="531"/>
      <c r="C53" s="531"/>
      <c r="D53" s="531"/>
      <c r="E53" s="531"/>
      <c r="F53" s="531"/>
      <c r="G53" s="532"/>
    </row>
    <row r="54" spans="1:7">
      <c r="A54" s="530"/>
      <c r="B54" s="531"/>
      <c r="C54" s="531"/>
      <c r="D54" s="531"/>
      <c r="E54" s="531"/>
      <c r="F54" s="531"/>
      <c r="G54" s="532"/>
    </row>
    <row r="55" spans="1:7">
      <c r="A55" s="530"/>
      <c r="B55" s="531"/>
      <c r="C55" s="531"/>
      <c r="D55" s="531"/>
      <c r="E55" s="531"/>
      <c r="F55" s="531"/>
      <c r="G55" s="532"/>
    </row>
    <row r="56" spans="1:7">
      <c r="A56" s="530"/>
      <c r="B56" s="531"/>
      <c r="C56" s="531"/>
      <c r="D56" s="531"/>
      <c r="E56" s="531"/>
      <c r="F56" s="531"/>
      <c r="G56" s="532"/>
    </row>
    <row r="57" spans="1:7">
      <c r="A57" s="530"/>
      <c r="B57" s="531"/>
      <c r="C57" s="531"/>
      <c r="D57" s="531"/>
      <c r="E57" s="531"/>
      <c r="F57" s="531"/>
      <c r="G57" s="532"/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1"/>
  <dimension ref="A3:C12"/>
  <sheetViews>
    <sheetView showGridLines="0" workbookViewId="0"/>
  </sheetViews>
  <sheetFormatPr defaultColWidth="9.109375" defaultRowHeight="14.4"/>
  <cols>
    <col min="1" max="1" width="31.109375" style="377" customWidth="1"/>
    <col min="2" max="2" width="11.33203125" style="377" customWidth="1"/>
    <col min="3" max="16384" width="9.109375" style="377"/>
  </cols>
  <sheetData>
    <row r="3" spans="1:3" ht="21">
      <c r="A3" s="424" t="s">
        <v>1214</v>
      </c>
    </row>
    <row r="5" spans="1:3">
      <c r="A5" s="382" t="s">
        <v>1215</v>
      </c>
      <c r="B5" s="401">
        <v>1000</v>
      </c>
    </row>
    <row r="6" spans="1:3">
      <c r="A6" s="382" t="s">
        <v>1216</v>
      </c>
      <c r="B6" s="385">
        <v>0.05</v>
      </c>
    </row>
    <row r="7" spans="1:3">
      <c r="A7" s="382" t="s">
        <v>1217</v>
      </c>
      <c r="B7" s="382">
        <v>1</v>
      </c>
    </row>
    <row r="9" spans="1:3">
      <c r="A9" s="382" t="s">
        <v>1218</v>
      </c>
      <c r="B9" s="401"/>
      <c r="C9" s="514"/>
    </row>
    <row r="10" spans="1:3">
      <c r="A10" s="382" t="s">
        <v>1219</v>
      </c>
      <c r="B10" s="401"/>
    </row>
    <row r="12" spans="1:3">
      <c r="B12" s="514"/>
    </row>
  </sheetData>
  <pageMargins left="0.75" right="0.75" top="1" bottom="1" header="0.5" footer="0.5"/>
  <headerFooter alignWithMargins="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22"/>
  <dimension ref="A3:F67"/>
  <sheetViews>
    <sheetView showGridLines="0" workbookViewId="0"/>
  </sheetViews>
  <sheetFormatPr defaultColWidth="9.109375" defaultRowHeight="14.4"/>
  <cols>
    <col min="1" max="1" width="23.6640625" style="377" customWidth="1"/>
    <col min="2" max="2" width="14.44140625" style="377" customWidth="1"/>
    <col min="3" max="3" width="16.88671875" style="377" customWidth="1"/>
    <col min="4" max="4" width="9.6640625" style="377" customWidth="1"/>
    <col min="5" max="5" width="11.33203125" style="377" customWidth="1"/>
    <col min="6" max="16384" width="9.109375" style="377"/>
  </cols>
  <sheetData>
    <row r="3" spans="1:5" ht="21">
      <c r="A3" s="424" t="s">
        <v>1220</v>
      </c>
    </row>
    <row r="4" spans="1:5">
      <c r="A4" s="462" t="s">
        <v>1221</v>
      </c>
    </row>
    <row r="5" spans="1:5">
      <c r="A5" s="533"/>
    </row>
    <row r="6" spans="1:5">
      <c r="A6" s="382" t="s">
        <v>1215</v>
      </c>
      <c r="B6" s="401">
        <v>1000</v>
      </c>
    </row>
    <row r="7" spans="1:5">
      <c r="A7" s="382" t="s">
        <v>1216</v>
      </c>
      <c r="B7" s="385">
        <v>0.05</v>
      </c>
    </row>
    <row r="8" spans="1:5">
      <c r="A8" s="382" t="s">
        <v>1222</v>
      </c>
      <c r="B8" s="382">
        <v>12</v>
      </c>
    </row>
    <row r="10" spans="1:5" ht="28.8">
      <c r="A10" s="534" t="s">
        <v>110</v>
      </c>
      <c r="B10" s="535" t="s">
        <v>1223</v>
      </c>
      <c r="C10" s="534" t="s">
        <v>1224</v>
      </c>
    </row>
    <row r="11" spans="1:5">
      <c r="A11" s="536" t="s">
        <v>1225</v>
      </c>
      <c r="B11" s="537"/>
      <c r="C11" s="401"/>
    </row>
    <row r="12" spans="1:5">
      <c r="A12" s="536">
        <v>1</v>
      </c>
      <c r="B12" s="401"/>
      <c r="C12" s="401"/>
      <c r="E12" s="514"/>
    </row>
    <row r="13" spans="1:5">
      <c r="A13" s="536">
        <f>A12+1</f>
        <v>2</v>
      </c>
      <c r="B13" s="401"/>
      <c r="C13" s="401"/>
      <c r="E13" s="514"/>
    </row>
    <row r="14" spans="1:5">
      <c r="A14" s="536">
        <f t="shared" ref="A14:A22" si="0">A13+1</f>
        <v>3</v>
      </c>
      <c r="B14" s="401"/>
      <c r="C14" s="401"/>
      <c r="E14" s="514"/>
    </row>
    <row r="15" spans="1:5">
      <c r="A15" s="536">
        <f t="shared" si="0"/>
        <v>4</v>
      </c>
      <c r="B15" s="401"/>
      <c r="C15" s="401"/>
      <c r="E15" s="514"/>
    </row>
    <row r="16" spans="1:5">
      <c r="A16" s="536">
        <f t="shared" si="0"/>
        <v>5</v>
      </c>
      <c r="B16" s="401"/>
      <c r="C16" s="401"/>
      <c r="E16" s="514"/>
    </row>
    <row r="17" spans="1:6">
      <c r="A17" s="536">
        <f t="shared" si="0"/>
        <v>6</v>
      </c>
      <c r="B17" s="401"/>
      <c r="C17" s="401"/>
      <c r="E17" s="514"/>
    </row>
    <row r="18" spans="1:6">
      <c r="A18" s="536">
        <f t="shared" si="0"/>
        <v>7</v>
      </c>
      <c r="B18" s="401"/>
      <c r="C18" s="401"/>
      <c r="E18" s="514"/>
    </row>
    <row r="19" spans="1:6">
      <c r="A19" s="536">
        <f t="shared" si="0"/>
        <v>8</v>
      </c>
      <c r="B19" s="401"/>
      <c r="C19" s="401"/>
      <c r="E19" s="514"/>
    </row>
    <row r="20" spans="1:6">
      <c r="A20" s="536">
        <f t="shared" si="0"/>
        <v>9</v>
      </c>
      <c r="B20" s="401"/>
      <c r="C20" s="401"/>
      <c r="E20" s="514"/>
    </row>
    <row r="21" spans="1:6">
      <c r="A21" s="536">
        <f t="shared" si="0"/>
        <v>10</v>
      </c>
      <c r="B21" s="401"/>
      <c r="C21" s="401"/>
      <c r="E21" s="514"/>
    </row>
    <row r="22" spans="1:6">
      <c r="A22" s="536">
        <f t="shared" si="0"/>
        <v>11</v>
      </c>
      <c r="B22" s="401"/>
      <c r="C22" s="401"/>
      <c r="E22" s="514"/>
    </row>
    <row r="23" spans="1:6">
      <c r="A23" s="536">
        <f>A22+1</f>
        <v>12</v>
      </c>
      <c r="B23" s="401"/>
      <c r="C23" s="401"/>
      <c r="E23" s="538"/>
      <c r="F23" s="377" t="s">
        <v>1226</v>
      </c>
    </row>
    <row r="24" spans="1:6">
      <c r="A24" s="539"/>
      <c r="B24" s="514"/>
      <c r="C24" s="514"/>
    </row>
    <row r="25" spans="1:6">
      <c r="A25" s="539"/>
      <c r="B25" s="514"/>
      <c r="C25" s="514"/>
    </row>
    <row r="26" spans="1:6">
      <c r="A26" s="539"/>
      <c r="B26" s="514"/>
      <c r="C26" s="514"/>
    </row>
    <row r="27" spans="1:6">
      <c r="A27" s="539"/>
      <c r="B27" s="514"/>
      <c r="C27" s="514"/>
    </row>
    <row r="28" spans="1:6">
      <c r="A28" s="539"/>
      <c r="B28" s="514"/>
      <c r="C28" s="514"/>
    </row>
    <row r="29" spans="1:6">
      <c r="A29" s="539"/>
      <c r="B29" s="514"/>
      <c r="C29" s="514"/>
    </row>
    <row r="30" spans="1:6">
      <c r="A30" s="539"/>
      <c r="B30" s="514"/>
      <c r="C30" s="514"/>
    </row>
    <row r="31" spans="1:6">
      <c r="A31" s="539"/>
      <c r="B31" s="514"/>
      <c r="C31" s="514"/>
    </row>
    <row r="32" spans="1:6">
      <c r="A32" s="539"/>
      <c r="B32" s="514"/>
      <c r="C32" s="514"/>
    </row>
    <row r="33" spans="1:3">
      <c r="A33" s="539"/>
      <c r="B33" s="514"/>
      <c r="C33" s="514"/>
    </row>
    <row r="34" spans="1:3">
      <c r="A34" s="539"/>
      <c r="B34" s="514"/>
      <c r="C34" s="514"/>
    </row>
    <row r="35" spans="1:3">
      <c r="A35" s="539"/>
      <c r="B35" s="514"/>
      <c r="C35" s="514"/>
    </row>
    <row r="36" spans="1:3">
      <c r="A36" s="539"/>
      <c r="B36" s="514"/>
      <c r="C36" s="514"/>
    </row>
    <row r="37" spans="1:3">
      <c r="A37" s="539"/>
      <c r="B37" s="514"/>
      <c r="C37" s="514"/>
    </row>
    <row r="38" spans="1:3">
      <c r="A38" s="539"/>
      <c r="B38" s="514"/>
      <c r="C38" s="514"/>
    </row>
    <row r="39" spans="1:3">
      <c r="A39" s="539"/>
      <c r="B39" s="514"/>
      <c r="C39" s="514"/>
    </row>
    <row r="40" spans="1:3">
      <c r="A40" s="539"/>
      <c r="B40" s="514"/>
      <c r="C40" s="514"/>
    </row>
    <row r="41" spans="1:3">
      <c r="A41" s="539"/>
      <c r="B41" s="514"/>
      <c r="C41" s="514"/>
    </row>
    <row r="42" spans="1:3">
      <c r="A42" s="539"/>
      <c r="B42" s="514"/>
      <c r="C42" s="514"/>
    </row>
    <row r="43" spans="1:3">
      <c r="A43" s="539"/>
      <c r="B43" s="514"/>
      <c r="C43" s="514"/>
    </row>
    <row r="44" spans="1:3">
      <c r="A44" s="539"/>
      <c r="B44" s="514"/>
      <c r="C44" s="514"/>
    </row>
    <row r="45" spans="1:3">
      <c r="A45" s="539"/>
      <c r="B45" s="514"/>
      <c r="C45" s="514"/>
    </row>
    <row r="46" spans="1:3">
      <c r="A46" s="539"/>
      <c r="B46" s="514"/>
      <c r="C46" s="514"/>
    </row>
    <row r="47" spans="1:3">
      <c r="A47" s="539"/>
      <c r="B47" s="514"/>
      <c r="C47" s="514"/>
    </row>
    <row r="48" spans="1:3">
      <c r="A48" s="539"/>
      <c r="B48" s="514"/>
      <c r="C48" s="514"/>
    </row>
    <row r="49" spans="1:3">
      <c r="A49" s="539"/>
      <c r="B49" s="514"/>
      <c r="C49" s="514"/>
    </row>
    <row r="50" spans="1:3">
      <c r="A50" s="539"/>
      <c r="B50" s="514"/>
      <c r="C50" s="514"/>
    </row>
    <row r="51" spans="1:3">
      <c r="A51" s="539"/>
      <c r="B51" s="514"/>
      <c r="C51" s="514"/>
    </row>
    <row r="52" spans="1:3">
      <c r="A52" s="539"/>
      <c r="B52" s="514"/>
      <c r="C52" s="514"/>
    </row>
    <row r="53" spans="1:3">
      <c r="A53" s="539"/>
      <c r="B53" s="514"/>
      <c r="C53" s="514"/>
    </row>
    <row r="54" spans="1:3">
      <c r="A54" s="539"/>
      <c r="B54" s="514"/>
      <c r="C54" s="514"/>
    </row>
    <row r="55" spans="1:3">
      <c r="A55" s="539"/>
      <c r="B55" s="514"/>
      <c r="C55" s="514"/>
    </row>
    <row r="56" spans="1:3">
      <c r="A56" s="539"/>
      <c r="B56" s="514"/>
      <c r="C56" s="514"/>
    </row>
    <row r="57" spans="1:3">
      <c r="A57" s="539"/>
      <c r="B57" s="514"/>
      <c r="C57" s="514"/>
    </row>
    <row r="58" spans="1:3">
      <c r="A58" s="539"/>
      <c r="B58" s="514"/>
      <c r="C58" s="514"/>
    </row>
    <row r="59" spans="1:3">
      <c r="A59" s="539"/>
      <c r="B59" s="514"/>
      <c r="C59" s="514"/>
    </row>
    <row r="60" spans="1:3">
      <c r="A60" s="539"/>
      <c r="B60" s="514"/>
      <c r="C60" s="514"/>
    </row>
    <row r="61" spans="1:3">
      <c r="A61" s="539"/>
      <c r="B61" s="514"/>
      <c r="C61" s="514"/>
    </row>
    <row r="62" spans="1:3">
      <c r="A62" s="539"/>
      <c r="B62" s="514"/>
      <c r="C62" s="514"/>
    </row>
    <row r="63" spans="1:3">
      <c r="A63" s="539"/>
      <c r="B63" s="514"/>
      <c r="C63" s="514"/>
    </row>
    <row r="64" spans="1:3">
      <c r="A64" s="539"/>
      <c r="B64" s="514"/>
      <c r="C64" s="514"/>
    </row>
    <row r="65" spans="1:3">
      <c r="A65" s="539"/>
      <c r="B65" s="514"/>
      <c r="C65" s="514"/>
    </row>
    <row r="66" spans="1:3">
      <c r="A66" s="539"/>
      <c r="B66" s="514"/>
      <c r="C66" s="514"/>
    </row>
    <row r="67" spans="1:3">
      <c r="A67" s="539"/>
      <c r="B67" s="514"/>
      <c r="C67" s="514"/>
    </row>
  </sheetData>
  <pageMargins left="0.75" right="0.75" top="1" bottom="1" header="0.5" footer="0.5"/>
  <headerFooter alignWithMargins="0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3"/>
  <dimension ref="A3:C34"/>
  <sheetViews>
    <sheetView showGridLines="0" workbookViewId="0"/>
  </sheetViews>
  <sheetFormatPr defaultColWidth="9.109375" defaultRowHeight="14.4"/>
  <cols>
    <col min="1" max="1" width="16.109375" style="377" customWidth="1"/>
    <col min="2" max="2" width="16.6640625" style="377" customWidth="1"/>
    <col min="3" max="3" width="14.109375" style="377" customWidth="1"/>
    <col min="4" max="16384" width="9.109375" style="377"/>
  </cols>
  <sheetData>
    <row r="3" spans="1:3">
      <c r="A3" s="491" t="s">
        <v>1227</v>
      </c>
      <c r="B3" s="540" t="s">
        <v>1228</v>
      </c>
      <c r="C3" s="452"/>
    </row>
    <row r="4" spans="1:3">
      <c r="A4" s="491" t="s">
        <v>1229</v>
      </c>
      <c r="B4" s="541">
        <v>10000</v>
      </c>
      <c r="C4" s="452"/>
    </row>
    <row r="5" spans="1:3">
      <c r="A5" s="491" t="s">
        <v>1230</v>
      </c>
      <c r="B5" s="537">
        <v>10</v>
      </c>
      <c r="C5" s="518"/>
    </row>
    <row r="6" spans="1:3">
      <c r="A6" s="491" t="s">
        <v>1231</v>
      </c>
      <c r="B6" s="541">
        <v>1000</v>
      </c>
      <c r="C6" s="452"/>
    </row>
    <row r="7" spans="1:3">
      <c r="A7" s="452"/>
      <c r="B7" s="452"/>
      <c r="C7" s="452"/>
    </row>
    <row r="8" spans="1:3" ht="15.6">
      <c r="A8" s="542" t="s">
        <v>1232</v>
      </c>
      <c r="B8" s="452"/>
      <c r="C8" s="452"/>
    </row>
    <row r="9" spans="1:3">
      <c r="A9" s="543" t="s">
        <v>112</v>
      </c>
      <c r="B9" s="543" t="s">
        <v>1233</v>
      </c>
      <c r="C9" s="543" t="s">
        <v>421</v>
      </c>
    </row>
    <row r="10" spans="1:3">
      <c r="A10" s="544">
        <v>1</v>
      </c>
      <c r="B10" s="545"/>
      <c r="C10" s="545"/>
    </row>
    <row r="11" spans="1:3">
      <c r="A11" s="544">
        <f t="shared" ref="A11:A19" si="0">A10+1</f>
        <v>2</v>
      </c>
      <c r="B11" s="545"/>
      <c r="C11" s="545"/>
    </row>
    <row r="12" spans="1:3">
      <c r="A12" s="544">
        <f t="shared" si="0"/>
        <v>3</v>
      </c>
      <c r="B12" s="545"/>
      <c r="C12" s="545"/>
    </row>
    <row r="13" spans="1:3">
      <c r="A13" s="544">
        <f t="shared" si="0"/>
        <v>4</v>
      </c>
      <c r="B13" s="545"/>
      <c r="C13" s="545"/>
    </row>
    <row r="14" spans="1:3">
      <c r="A14" s="544">
        <f t="shared" si="0"/>
        <v>5</v>
      </c>
      <c r="B14" s="545"/>
      <c r="C14" s="545"/>
    </row>
    <row r="15" spans="1:3">
      <c r="A15" s="544">
        <f t="shared" si="0"/>
        <v>6</v>
      </c>
      <c r="B15" s="545"/>
      <c r="C15" s="545"/>
    </row>
    <row r="16" spans="1:3">
      <c r="A16" s="544">
        <f t="shared" si="0"/>
        <v>7</v>
      </c>
      <c r="B16" s="545"/>
      <c r="C16" s="545"/>
    </row>
    <row r="17" spans="1:3">
      <c r="A17" s="544">
        <f t="shared" si="0"/>
        <v>8</v>
      </c>
      <c r="B17" s="545"/>
      <c r="C17" s="545"/>
    </row>
    <row r="18" spans="1:3">
      <c r="A18" s="544">
        <f t="shared" si="0"/>
        <v>9</v>
      </c>
      <c r="B18" s="545"/>
      <c r="C18" s="545"/>
    </row>
    <row r="19" spans="1:3">
      <c r="A19" s="544">
        <f t="shared" si="0"/>
        <v>10</v>
      </c>
      <c r="B19" s="545"/>
      <c r="C19" s="545"/>
    </row>
    <row r="20" spans="1:3">
      <c r="A20" s="452"/>
      <c r="B20" s="518"/>
      <c r="C20" s="518"/>
    </row>
    <row r="21" spans="1:3">
      <c r="A21" s="452"/>
      <c r="B21" s="452"/>
      <c r="C21" s="518"/>
    </row>
    <row r="22" spans="1:3" ht="15.6">
      <c r="A22" s="542" t="s">
        <v>1234</v>
      </c>
      <c r="B22" s="452"/>
      <c r="C22" s="518"/>
    </row>
    <row r="23" spans="1:3">
      <c r="A23" s="543" t="s">
        <v>112</v>
      </c>
      <c r="B23" s="543" t="s">
        <v>1233</v>
      </c>
      <c r="C23" s="543" t="s">
        <v>421</v>
      </c>
    </row>
    <row r="24" spans="1:3">
      <c r="A24" s="544">
        <v>0</v>
      </c>
      <c r="B24" s="545">
        <f>$B$4</f>
        <v>10000</v>
      </c>
      <c r="C24" s="545">
        <f>$B$4</f>
        <v>10000</v>
      </c>
    </row>
    <row r="25" spans="1:3">
      <c r="A25" s="544">
        <f t="shared" ref="A25:A34" si="1">A10</f>
        <v>1</v>
      </c>
      <c r="B25" s="545">
        <f t="shared" ref="B25:C34" si="2">B24-B10</f>
        <v>10000</v>
      </c>
      <c r="C25" s="545">
        <f t="shared" si="2"/>
        <v>10000</v>
      </c>
    </row>
    <row r="26" spans="1:3">
      <c r="A26" s="544">
        <f t="shared" si="1"/>
        <v>2</v>
      </c>
      <c r="B26" s="545">
        <f t="shared" si="2"/>
        <v>10000</v>
      </c>
      <c r="C26" s="545">
        <f t="shared" si="2"/>
        <v>10000</v>
      </c>
    </row>
    <row r="27" spans="1:3">
      <c r="A27" s="544">
        <f t="shared" si="1"/>
        <v>3</v>
      </c>
      <c r="B27" s="545">
        <f t="shared" si="2"/>
        <v>10000</v>
      </c>
      <c r="C27" s="545">
        <f t="shared" si="2"/>
        <v>10000</v>
      </c>
    </row>
    <row r="28" spans="1:3">
      <c r="A28" s="544">
        <f t="shared" si="1"/>
        <v>4</v>
      </c>
      <c r="B28" s="545">
        <f t="shared" si="2"/>
        <v>10000</v>
      </c>
      <c r="C28" s="545">
        <f t="shared" si="2"/>
        <v>10000</v>
      </c>
    </row>
    <row r="29" spans="1:3">
      <c r="A29" s="544">
        <f t="shared" si="1"/>
        <v>5</v>
      </c>
      <c r="B29" s="545">
        <f t="shared" si="2"/>
        <v>10000</v>
      </c>
      <c r="C29" s="545">
        <f t="shared" si="2"/>
        <v>10000</v>
      </c>
    </row>
    <row r="30" spans="1:3">
      <c r="A30" s="544">
        <f t="shared" si="1"/>
        <v>6</v>
      </c>
      <c r="B30" s="545">
        <f t="shared" si="2"/>
        <v>10000</v>
      </c>
      <c r="C30" s="545">
        <f t="shared" si="2"/>
        <v>10000</v>
      </c>
    </row>
    <row r="31" spans="1:3">
      <c r="A31" s="544">
        <f t="shared" si="1"/>
        <v>7</v>
      </c>
      <c r="B31" s="545">
        <f t="shared" si="2"/>
        <v>10000</v>
      </c>
      <c r="C31" s="545">
        <f t="shared" si="2"/>
        <v>10000</v>
      </c>
    </row>
    <row r="32" spans="1:3">
      <c r="A32" s="544">
        <f t="shared" si="1"/>
        <v>8</v>
      </c>
      <c r="B32" s="545">
        <f t="shared" si="2"/>
        <v>10000</v>
      </c>
      <c r="C32" s="545">
        <f t="shared" si="2"/>
        <v>10000</v>
      </c>
    </row>
    <row r="33" spans="1:3">
      <c r="A33" s="544">
        <f t="shared" si="1"/>
        <v>9</v>
      </c>
      <c r="B33" s="545">
        <f t="shared" si="2"/>
        <v>10000</v>
      </c>
      <c r="C33" s="545">
        <f t="shared" si="2"/>
        <v>10000</v>
      </c>
    </row>
    <row r="34" spans="1:3">
      <c r="A34" s="544">
        <f t="shared" si="1"/>
        <v>10</v>
      </c>
      <c r="B34" s="545">
        <f t="shared" si="2"/>
        <v>10000</v>
      </c>
      <c r="C34" s="545">
        <f t="shared" si="2"/>
        <v>10000</v>
      </c>
    </row>
  </sheetData>
  <pageMargins left="0.75" right="0.75" top="1" bottom="1" header="0.5" footer="0.5"/>
  <headerFooter alignWithMargins="0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24"/>
  <dimension ref="A3:J426"/>
  <sheetViews>
    <sheetView showGridLines="0" workbookViewId="0"/>
  </sheetViews>
  <sheetFormatPr defaultColWidth="9.109375" defaultRowHeight="14.4"/>
  <cols>
    <col min="1" max="1" width="22" style="506" bestFit="1" customWidth="1"/>
    <col min="2" max="2" width="10.88671875" style="506" bestFit="1" customWidth="1"/>
    <col min="3" max="3" width="9.109375" style="506"/>
    <col min="4" max="4" width="10.88671875" style="506" bestFit="1" customWidth="1"/>
    <col min="5" max="5" width="19.5546875" style="506" bestFit="1" customWidth="1"/>
    <col min="6" max="6" width="12.6640625" style="506" bestFit="1" customWidth="1"/>
    <col min="7" max="7" width="64.33203125" style="506" bestFit="1" customWidth="1"/>
    <col min="8" max="8" width="9.109375" style="506"/>
    <col min="9" max="9" width="10" style="506" bestFit="1" customWidth="1"/>
    <col min="10" max="10" width="11.33203125" style="506" bestFit="1" customWidth="1"/>
    <col min="11" max="16384" width="9.109375" style="506"/>
  </cols>
  <sheetData>
    <row r="3" spans="1:10">
      <c r="A3" s="546" t="s">
        <v>1235</v>
      </c>
      <c r="B3" s="546" t="s">
        <v>1236</v>
      </c>
      <c r="C3" s="547"/>
      <c r="D3" s="547"/>
      <c r="E3" s="547"/>
      <c r="F3" s="547"/>
    </row>
    <row r="4" spans="1:10">
      <c r="A4" s="547"/>
      <c r="B4" s="547"/>
      <c r="C4" s="547"/>
      <c r="D4" s="547"/>
      <c r="E4" s="547"/>
      <c r="F4" s="547"/>
    </row>
    <row r="5" spans="1:10">
      <c r="A5" s="546" t="s">
        <v>1237</v>
      </c>
      <c r="B5" s="548" t="s">
        <v>1238</v>
      </c>
      <c r="C5" s="546"/>
      <c r="D5" s="547"/>
      <c r="E5" s="547"/>
      <c r="F5" s="547"/>
    </row>
    <row r="6" spans="1:10">
      <c r="A6" s="549">
        <v>1</v>
      </c>
      <c r="B6" s="547">
        <v>24</v>
      </c>
      <c r="C6" s="547"/>
      <c r="D6" s="547"/>
      <c r="E6" s="547"/>
      <c r="F6" s="547"/>
    </row>
    <row r="7" spans="1:10">
      <c r="A7" s="549">
        <v>2</v>
      </c>
      <c r="B7" s="547">
        <v>245</v>
      </c>
      <c r="C7" s="547"/>
      <c r="D7" s="547"/>
      <c r="E7" s="547"/>
      <c r="F7" s="547"/>
    </row>
    <row r="8" spans="1:10">
      <c r="A8" s="549">
        <v>3</v>
      </c>
      <c r="B8" s="547">
        <v>3456</v>
      </c>
      <c r="C8" s="547"/>
      <c r="D8" s="547"/>
      <c r="E8" s="547"/>
      <c r="F8" s="547"/>
    </row>
    <row r="9" spans="1:10">
      <c r="A9" s="549">
        <v>4</v>
      </c>
      <c r="B9" s="547">
        <v>34567</v>
      </c>
      <c r="C9" s="547"/>
      <c r="D9" s="547"/>
      <c r="E9" s="547"/>
      <c r="F9" s="547"/>
    </row>
    <row r="13" spans="1:10" ht="19.2">
      <c r="A13" s="550" t="s">
        <v>1239</v>
      </c>
    </row>
    <row r="15" spans="1:10" ht="16.8">
      <c r="A15" s="551" t="s">
        <v>1240</v>
      </c>
      <c r="I15" s="551" t="s">
        <v>1241</v>
      </c>
    </row>
    <row r="16" spans="1:10" ht="16.8">
      <c r="A16" s="552" t="s">
        <v>1242</v>
      </c>
      <c r="B16" s="552" t="s">
        <v>1243</v>
      </c>
      <c r="C16" s="552" t="s">
        <v>1244</v>
      </c>
      <c r="D16" s="552" t="s">
        <v>1245</v>
      </c>
      <c r="E16" s="552" t="s">
        <v>1246</v>
      </c>
      <c r="F16" s="553" t="s">
        <v>1247</v>
      </c>
      <c r="I16" s="554" t="s">
        <v>1244</v>
      </c>
      <c r="J16" s="554" t="s">
        <v>1248</v>
      </c>
    </row>
    <row r="17" spans="1:10">
      <c r="A17" s="555" t="s">
        <v>1249</v>
      </c>
      <c r="B17" s="555" t="s">
        <v>1250</v>
      </c>
      <c r="C17" s="555" t="s">
        <v>1251</v>
      </c>
      <c r="D17" s="555">
        <v>67</v>
      </c>
      <c r="E17" s="555">
        <v>950</v>
      </c>
      <c r="F17" s="555"/>
      <c r="I17" s="555" t="s">
        <v>1252</v>
      </c>
      <c r="J17" s="555" t="s">
        <v>1253</v>
      </c>
    </row>
    <row r="18" spans="1:10">
      <c r="A18" s="555" t="s">
        <v>1254</v>
      </c>
      <c r="B18" s="555" t="s">
        <v>1250</v>
      </c>
      <c r="C18" s="555" t="s">
        <v>1251</v>
      </c>
      <c r="D18" s="555">
        <v>68</v>
      </c>
      <c r="E18" s="555">
        <v>853</v>
      </c>
      <c r="F18" s="555"/>
      <c r="I18" s="555" t="s">
        <v>1255</v>
      </c>
      <c r="J18" s="555" t="s">
        <v>1253</v>
      </c>
    </row>
    <row r="19" spans="1:10">
      <c r="A19" s="555" t="s">
        <v>1256</v>
      </c>
      <c r="B19" s="555" t="s">
        <v>1250</v>
      </c>
      <c r="C19" s="555" t="s">
        <v>1251</v>
      </c>
      <c r="D19" s="555">
        <v>28</v>
      </c>
      <c r="E19" s="555">
        <v>355</v>
      </c>
      <c r="F19" s="555"/>
      <c r="I19" s="555" t="s">
        <v>1257</v>
      </c>
      <c r="J19" s="555" t="s">
        <v>1258</v>
      </c>
    </row>
    <row r="20" spans="1:10">
      <c r="A20" s="555" t="s">
        <v>1259</v>
      </c>
      <c r="B20" s="555" t="s">
        <v>1250</v>
      </c>
      <c r="C20" s="555" t="s">
        <v>1251</v>
      </c>
      <c r="D20" s="555">
        <v>21</v>
      </c>
      <c r="E20" s="555">
        <v>256</v>
      </c>
      <c r="F20" s="555"/>
      <c r="I20" s="555" t="s">
        <v>1260</v>
      </c>
      <c r="J20" s="555" t="s">
        <v>1258</v>
      </c>
    </row>
    <row r="21" spans="1:10">
      <c r="A21" s="555" t="s">
        <v>1261</v>
      </c>
      <c r="B21" s="555" t="s">
        <v>1250</v>
      </c>
      <c r="C21" s="555" t="s">
        <v>1251</v>
      </c>
      <c r="D21" s="555">
        <v>26</v>
      </c>
      <c r="E21" s="555">
        <v>275</v>
      </c>
      <c r="F21" s="555"/>
      <c r="I21" s="555" t="s">
        <v>1262</v>
      </c>
      <c r="J21" s="555" t="s">
        <v>1253</v>
      </c>
    </row>
    <row r="22" spans="1:10">
      <c r="A22" s="555" t="s">
        <v>1263</v>
      </c>
      <c r="B22" s="555" t="s">
        <v>1250</v>
      </c>
      <c r="C22" s="555" t="s">
        <v>1251</v>
      </c>
      <c r="D22" s="555">
        <v>14</v>
      </c>
      <c r="E22" s="555">
        <v>158</v>
      </c>
      <c r="F22" s="555"/>
      <c r="I22" s="555" t="s">
        <v>1264</v>
      </c>
      <c r="J22" s="555" t="s">
        <v>1253</v>
      </c>
    </row>
    <row r="23" spans="1:10">
      <c r="A23" s="555" t="s">
        <v>1265</v>
      </c>
      <c r="B23" s="555" t="s">
        <v>1250</v>
      </c>
      <c r="C23" s="555" t="s">
        <v>1251</v>
      </c>
      <c r="D23" s="555">
        <v>2</v>
      </c>
      <c r="E23" s="555">
        <v>25</v>
      </c>
      <c r="F23" s="555"/>
      <c r="I23" s="555" t="s">
        <v>1266</v>
      </c>
      <c r="J23" s="555" t="s">
        <v>1258</v>
      </c>
    </row>
    <row r="24" spans="1:10">
      <c r="A24" s="555" t="s">
        <v>1267</v>
      </c>
      <c r="B24" s="555" t="s">
        <v>1268</v>
      </c>
      <c r="C24" s="555" t="s">
        <v>1251</v>
      </c>
      <c r="D24" s="555">
        <v>45</v>
      </c>
      <c r="E24" s="555">
        <v>408</v>
      </c>
      <c r="F24" s="555"/>
      <c r="I24" s="555" t="s">
        <v>1269</v>
      </c>
      <c r="J24" s="555" t="s">
        <v>1258</v>
      </c>
    </row>
    <row r="25" spans="1:10">
      <c r="A25" s="555" t="s">
        <v>1270</v>
      </c>
      <c r="B25" s="555" t="s">
        <v>1268</v>
      </c>
      <c r="C25" s="555" t="s">
        <v>1251</v>
      </c>
      <c r="D25" s="555">
        <v>8</v>
      </c>
      <c r="E25" s="555">
        <v>83</v>
      </c>
      <c r="F25" s="555"/>
      <c r="I25" s="555" t="s">
        <v>1271</v>
      </c>
      <c r="J25" s="555" t="s">
        <v>1253</v>
      </c>
    </row>
    <row r="26" spans="1:10">
      <c r="A26" s="555" t="s">
        <v>1272</v>
      </c>
      <c r="B26" s="555" t="s">
        <v>1268</v>
      </c>
      <c r="C26" s="555" t="s">
        <v>1251</v>
      </c>
      <c r="D26" s="555">
        <v>5</v>
      </c>
      <c r="E26" s="555">
        <v>52</v>
      </c>
      <c r="F26" s="555"/>
      <c r="I26" s="555" t="s">
        <v>1273</v>
      </c>
      <c r="J26" s="555" t="s">
        <v>1258</v>
      </c>
    </row>
    <row r="27" spans="1:10">
      <c r="A27" s="555" t="s">
        <v>1274</v>
      </c>
      <c r="B27" s="555" t="s">
        <v>1268</v>
      </c>
      <c r="C27" s="555" t="s">
        <v>1251</v>
      </c>
      <c r="D27" s="555">
        <v>6</v>
      </c>
      <c r="E27" s="555">
        <v>58</v>
      </c>
      <c r="F27" s="555"/>
      <c r="I27" s="555" t="s">
        <v>1275</v>
      </c>
      <c r="J27" s="555" t="s">
        <v>1253</v>
      </c>
    </row>
    <row r="28" spans="1:10">
      <c r="A28" s="555" t="s">
        <v>1276</v>
      </c>
      <c r="B28" s="555" t="s">
        <v>1268</v>
      </c>
      <c r="C28" s="555" t="s">
        <v>1251</v>
      </c>
      <c r="D28" s="555">
        <v>2</v>
      </c>
      <c r="E28" s="555">
        <v>29</v>
      </c>
      <c r="F28" s="555"/>
      <c r="I28" s="555" t="s">
        <v>1277</v>
      </c>
      <c r="J28" s="555" t="s">
        <v>1253</v>
      </c>
    </row>
    <row r="29" spans="1:10">
      <c r="A29" s="555" t="s">
        <v>1278</v>
      </c>
      <c r="B29" s="555" t="s">
        <v>1268</v>
      </c>
      <c r="C29" s="555" t="s">
        <v>1251</v>
      </c>
      <c r="D29" s="555">
        <v>2</v>
      </c>
      <c r="E29" s="555">
        <v>21</v>
      </c>
      <c r="F29" s="555"/>
      <c r="I29" s="555" t="s">
        <v>1279</v>
      </c>
      <c r="J29" s="555" t="s">
        <v>1258</v>
      </c>
    </row>
    <row r="30" spans="1:10">
      <c r="A30" s="555" t="s">
        <v>1280</v>
      </c>
      <c r="B30" s="555" t="s">
        <v>1250</v>
      </c>
      <c r="C30" s="555" t="s">
        <v>1281</v>
      </c>
      <c r="D30" s="555">
        <v>72</v>
      </c>
      <c r="E30" s="555">
        <v>1114</v>
      </c>
      <c r="F30" s="555"/>
      <c r="I30" s="555" t="s">
        <v>1282</v>
      </c>
      <c r="J30" s="555" t="s">
        <v>1258</v>
      </c>
    </row>
    <row r="31" spans="1:10">
      <c r="A31" s="555" t="s">
        <v>1283</v>
      </c>
      <c r="B31" s="555" t="s">
        <v>1250</v>
      </c>
      <c r="C31" s="555" t="s">
        <v>1281</v>
      </c>
      <c r="D31" s="555">
        <v>55</v>
      </c>
      <c r="E31" s="555">
        <v>852</v>
      </c>
      <c r="F31" s="555"/>
      <c r="I31" s="555" t="s">
        <v>1284</v>
      </c>
      <c r="J31" s="555" t="s">
        <v>1258</v>
      </c>
    </row>
    <row r="32" spans="1:10">
      <c r="A32" s="555" t="s">
        <v>1285</v>
      </c>
      <c r="B32" s="555" t="s">
        <v>1250</v>
      </c>
      <c r="C32" s="555" t="s">
        <v>1281</v>
      </c>
      <c r="D32" s="555">
        <v>38</v>
      </c>
      <c r="E32" s="555">
        <v>436</v>
      </c>
      <c r="F32" s="555"/>
      <c r="I32" s="555" t="s">
        <v>1286</v>
      </c>
      <c r="J32" s="555" t="s">
        <v>1258</v>
      </c>
    </row>
    <row r="33" spans="1:10">
      <c r="A33" s="555" t="s">
        <v>1287</v>
      </c>
      <c r="B33" s="555" t="s">
        <v>1250</v>
      </c>
      <c r="C33" s="555" t="s">
        <v>1281</v>
      </c>
      <c r="D33" s="555">
        <v>32</v>
      </c>
      <c r="E33" s="555">
        <v>393</v>
      </c>
      <c r="F33" s="555"/>
      <c r="I33" s="555" t="s">
        <v>1288</v>
      </c>
      <c r="J33" s="555" t="s">
        <v>1258</v>
      </c>
    </row>
    <row r="34" spans="1:10">
      <c r="A34" s="555" t="s">
        <v>1289</v>
      </c>
      <c r="B34" s="555" t="s">
        <v>1250</v>
      </c>
      <c r="C34" s="555" t="s">
        <v>1281</v>
      </c>
      <c r="D34" s="555">
        <v>11</v>
      </c>
      <c r="E34" s="555">
        <v>94</v>
      </c>
      <c r="F34" s="555"/>
      <c r="I34" s="555" t="s">
        <v>1290</v>
      </c>
      <c r="J34" s="555" t="s">
        <v>1253</v>
      </c>
    </row>
    <row r="35" spans="1:10">
      <c r="A35" s="555" t="s">
        <v>1291</v>
      </c>
      <c r="B35" s="555" t="s">
        <v>1268</v>
      </c>
      <c r="C35" s="555" t="s">
        <v>1281</v>
      </c>
      <c r="D35" s="555">
        <v>43</v>
      </c>
      <c r="E35" s="555">
        <v>411</v>
      </c>
      <c r="F35" s="555"/>
      <c r="I35" s="555" t="s">
        <v>1292</v>
      </c>
      <c r="J35" s="555" t="s">
        <v>1258</v>
      </c>
    </row>
    <row r="36" spans="1:10">
      <c r="A36" s="555" t="s">
        <v>1293</v>
      </c>
      <c r="B36" s="555" t="s">
        <v>1268</v>
      </c>
      <c r="C36" s="555" t="s">
        <v>1281</v>
      </c>
      <c r="D36" s="555">
        <v>38</v>
      </c>
      <c r="E36" s="555">
        <v>335</v>
      </c>
      <c r="F36" s="555"/>
      <c r="I36" s="555" t="s">
        <v>1294</v>
      </c>
      <c r="J36" s="555" t="s">
        <v>1253</v>
      </c>
    </row>
    <row r="37" spans="1:10">
      <c r="A37" s="555" t="s">
        <v>1295</v>
      </c>
      <c r="B37" s="555" t="s">
        <v>1268</v>
      </c>
      <c r="C37" s="555" t="s">
        <v>1281</v>
      </c>
      <c r="D37" s="555">
        <v>9</v>
      </c>
      <c r="E37" s="555">
        <v>84</v>
      </c>
      <c r="F37" s="555"/>
      <c r="I37" s="555" t="s">
        <v>1296</v>
      </c>
      <c r="J37" s="555" t="s">
        <v>1253</v>
      </c>
    </row>
    <row r="38" spans="1:10">
      <c r="A38" s="555" t="s">
        <v>1297</v>
      </c>
      <c r="B38" s="555" t="s">
        <v>1268</v>
      </c>
      <c r="C38" s="555" t="s">
        <v>1281</v>
      </c>
      <c r="D38" s="555">
        <v>0</v>
      </c>
      <c r="E38" s="555">
        <v>0</v>
      </c>
      <c r="F38" s="555"/>
      <c r="I38" s="555" t="s">
        <v>1298</v>
      </c>
      <c r="J38" s="555" t="s">
        <v>1258</v>
      </c>
    </row>
    <row r="39" spans="1:10">
      <c r="A39" s="555" t="s">
        <v>1299</v>
      </c>
      <c r="B39" s="555" t="s">
        <v>1268</v>
      </c>
      <c r="C39" s="555" t="s">
        <v>1281</v>
      </c>
      <c r="D39" s="555">
        <v>0</v>
      </c>
      <c r="E39" s="555">
        <v>0</v>
      </c>
      <c r="F39" s="555"/>
      <c r="I39" s="555" t="s">
        <v>1300</v>
      </c>
      <c r="J39" s="555" t="s">
        <v>1258</v>
      </c>
    </row>
    <row r="40" spans="1:10">
      <c r="A40" s="555" t="s">
        <v>1301</v>
      </c>
      <c r="B40" s="555" t="s">
        <v>1250</v>
      </c>
      <c r="C40" s="555" t="s">
        <v>1302</v>
      </c>
      <c r="D40" s="555">
        <v>84</v>
      </c>
      <c r="E40" s="555">
        <v>1253</v>
      </c>
      <c r="F40" s="555"/>
      <c r="I40" s="555" t="s">
        <v>1303</v>
      </c>
      <c r="J40" s="555" t="s">
        <v>1253</v>
      </c>
    </row>
    <row r="41" spans="1:10">
      <c r="A41" s="555" t="s">
        <v>1304</v>
      </c>
      <c r="B41" s="555" t="s">
        <v>1250</v>
      </c>
      <c r="C41" s="555" t="s">
        <v>1302</v>
      </c>
      <c r="D41" s="555">
        <v>54</v>
      </c>
      <c r="E41" s="555">
        <v>831</v>
      </c>
      <c r="F41" s="555"/>
      <c r="I41" s="555" t="s">
        <v>1305</v>
      </c>
      <c r="J41" s="555" t="s">
        <v>1258</v>
      </c>
    </row>
    <row r="42" spans="1:10">
      <c r="A42" s="555" t="s">
        <v>1306</v>
      </c>
      <c r="B42" s="555" t="s">
        <v>1250</v>
      </c>
      <c r="C42" s="555" t="s">
        <v>1302</v>
      </c>
      <c r="D42" s="555">
        <v>47</v>
      </c>
      <c r="E42" s="555">
        <v>501</v>
      </c>
      <c r="F42" s="555"/>
      <c r="I42" s="555" t="s">
        <v>1307</v>
      </c>
      <c r="J42" s="555" t="s">
        <v>1258</v>
      </c>
    </row>
    <row r="43" spans="1:10">
      <c r="A43" s="555" t="s">
        <v>1308</v>
      </c>
      <c r="B43" s="555" t="s">
        <v>1250</v>
      </c>
      <c r="C43" s="555" t="s">
        <v>1302</v>
      </c>
      <c r="D43" s="555">
        <v>2</v>
      </c>
      <c r="E43" s="555">
        <v>19</v>
      </c>
      <c r="F43" s="555"/>
      <c r="I43" s="555" t="s">
        <v>1309</v>
      </c>
      <c r="J43" s="555" t="s">
        <v>1253</v>
      </c>
    </row>
    <row r="44" spans="1:10">
      <c r="A44" s="555" t="s">
        <v>1310</v>
      </c>
      <c r="B44" s="555" t="s">
        <v>1250</v>
      </c>
      <c r="C44" s="555" t="s">
        <v>1302</v>
      </c>
      <c r="D44" s="555">
        <v>0</v>
      </c>
      <c r="E44" s="555">
        <v>0</v>
      </c>
      <c r="F44" s="555"/>
      <c r="I44" s="555" t="s">
        <v>1311</v>
      </c>
      <c r="J44" s="555" t="s">
        <v>1253</v>
      </c>
    </row>
    <row r="45" spans="1:10">
      <c r="A45" s="555" t="s">
        <v>1312</v>
      </c>
      <c r="B45" s="555" t="s">
        <v>1268</v>
      </c>
      <c r="C45" s="555" t="s">
        <v>1302</v>
      </c>
      <c r="D45" s="555">
        <v>28</v>
      </c>
      <c r="E45" s="555">
        <v>245</v>
      </c>
      <c r="F45" s="555"/>
      <c r="I45" s="555" t="s">
        <v>1313</v>
      </c>
      <c r="J45" s="555" t="s">
        <v>1253</v>
      </c>
    </row>
    <row r="46" spans="1:10">
      <c r="A46" s="555" t="s">
        <v>1314</v>
      </c>
      <c r="B46" s="555" t="s">
        <v>1268</v>
      </c>
      <c r="C46" s="555" t="s">
        <v>1302</v>
      </c>
      <c r="D46" s="555">
        <v>17</v>
      </c>
      <c r="E46" s="555">
        <v>189</v>
      </c>
      <c r="F46" s="555"/>
      <c r="I46" s="555" t="s">
        <v>1302</v>
      </c>
      <c r="J46" s="555" t="s">
        <v>1253</v>
      </c>
    </row>
    <row r="47" spans="1:10">
      <c r="A47" s="555" t="s">
        <v>1315</v>
      </c>
      <c r="B47" s="555" t="s">
        <v>1268</v>
      </c>
      <c r="C47" s="555" t="s">
        <v>1302</v>
      </c>
      <c r="D47" s="555">
        <v>7</v>
      </c>
      <c r="E47" s="555">
        <v>56</v>
      </c>
      <c r="F47" s="555"/>
      <c r="I47" s="555" t="s">
        <v>1281</v>
      </c>
      <c r="J47" s="555" t="s">
        <v>1258</v>
      </c>
    </row>
    <row r="48" spans="1:10">
      <c r="A48" s="555" t="s">
        <v>1316</v>
      </c>
      <c r="B48" s="555" t="s">
        <v>1268</v>
      </c>
      <c r="C48" s="555" t="s">
        <v>1302</v>
      </c>
      <c r="D48" s="555">
        <v>4</v>
      </c>
      <c r="E48" s="555">
        <v>40</v>
      </c>
      <c r="F48" s="555"/>
      <c r="I48" s="555" t="s">
        <v>1251</v>
      </c>
      <c r="J48" s="555" t="s">
        <v>1253</v>
      </c>
    </row>
    <row r="49" spans="1:6">
      <c r="A49" s="555" t="s">
        <v>1317</v>
      </c>
      <c r="B49" s="555" t="s">
        <v>1268</v>
      </c>
      <c r="C49" s="555" t="s">
        <v>1302</v>
      </c>
      <c r="D49" s="555">
        <v>2</v>
      </c>
      <c r="E49" s="555">
        <v>23</v>
      </c>
      <c r="F49" s="555"/>
    </row>
    <row r="50" spans="1:6">
      <c r="A50" s="555" t="s">
        <v>1318</v>
      </c>
      <c r="B50" s="555" t="s">
        <v>1250</v>
      </c>
      <c r="C50" s="555" t="s">
        <v>1313</v>
      </c>
      <c r="D50" s="555">
        <v>96</v>
      </c>
      <c r="E50" s="555">
        <v>1384</v>
      </c>
      <c r="F50" s="555"/>
    </row>
    <row r="51" spans="1:6">
      <c r="A51" s="555" t="s">
        <v>1319</v>
      </c>
      <c r="B51" s="555" t="s">
        <v>1250</v>
      </c>
      <c r="C51" s="555" t="s">
        <v>1313</v>
      </c>
      <c r="D51" s="555">
        <v>75</v>
      </c>
      <c r="E51" s="555">
        <v>1060</v>
      </c>
      <c r="F51" s="555"/>
    </row>
    <row r="52" spans="1:6">
      <c r="A52" s="555" t="s">
        <v>1320</v>
      </c>
      <c r="B52" s="555" t="s">
        <v>1250</v>
      </c>
      <c r="C52" s="555" t="s">
        <v>1313</v>
      </c>
      <c r="D52" s="555">
        <v>60</v>
      </c>
      <c r="E52" s="555">
        <v>727</v>
      </c>
      <c r="F52" s="555"/>
    </row>
    <row r="53" spans="1:6">
      <c r="A53" s="555" t="s">
        <v>1321</v>
      </c>
      <c r="B53" s="555" t="s">
        <v>1250</v>
      </c>
      <c r="C53" s="555" t="s">
        <v>1313</v>
      </c>
      <c r="D53" s="555">
        <v>41</v>
      </c>
      <c r="E53" s="555">
        <v>473</v>
      </c>
      <c r="F53" s="555"/>
    </row>
    <row r="54" spans="1:6">
      <c r="A54" s="555" t="s">
        <v>1322</v>
      </c>
      <c r="B54" s="555" t="s">
        <v>1250</v>
      </c>
      <c r="C54" s="555" t="s">
        <v>1313</v>
      </c>
      <c r="D54" s="555">
        <v>17</v>
      </c>
      <c r="E54" s="555">
        <v>192</v>
      </c>
      <c r="F54" s="555"/>
    </row>
    <row r="55" spans="1:6">
      <c r="A55" s="555" t="s">
        <v>1323</v>
      </c>
      <c r="B55" s="555" t="s">
        <v>1250</v>
      </c>
      <c r="C55" s="555" t="s">
        <v>1313</v>
      </c>
      <c r="D55" s="555">
        <v>10</v>
      </c>
      <c r="E55" s="555">
        <v>98</v>
      </c>
      <c r="F55" s="555"/>
    </row>
    <row r="56" spans="1:6">
      <c r="A56" s="555" t="s">
        <v>1324</v>
      </c>
      <c r="B56" s="555" t="s">
        <v>1268</v>
      </c>
      <c r="C56" s="555" t="s">
        <v>1313</v>
      </c>
      <c r="D56" s="555">
        <v>18</v>
      </c>
      <c r="E56" s="555">
        <v>190</v>
      </c>
      <c r="F56" s="555"/>
    </row>
    <row r="57" spans="1:6">
      <c r="A57" s="555" t="s">
        <v>1325</v>
      </c>
      <c r="B57" s="555" t="s">
        <v>1268</v>
      </c>
      <c r="C57" s="555" t="s">
        <v>1313</v>
      </c>
      <c r="D57" s="555">
        <v>4</v>
      </c>
      <c r="E57" s="555">
        <v>28</v>
      </c>
      <c r="F57" s="555"/>
    </row>
    <row r="58" spans="1:6">
      <c r="A58" s="555" t="s">
        <v>1326</v>
      </c>
      <c r="B58" s="555" t="s">
        <v>1268</v>
      </c>
      <c r="C58" s="555" t="s">
        <v>1313</v>
      </c>
      <c r="D58" s="555">
        <v>0</v>
      </c>
      <c r="E58" s="555">
        <v>0</v>
      </c>
      <c r="F58" s="555"/>
    </row>
    <row r="59" spans="1:6">
      <c r="A59" s="555" t="s">
        <v>1327</v>
      </c>
      <c r="B59" s="555" t="s">
        <v>1268</v>
      </c>
      <c r="C59" s="555" t="s">
        <v>1313</v>
      </c>
      <c r="D59" s="555">
        <v>0</v>
      </c>
      <c r="E59" s="555">
        <v>0</v>
      </c>
      <c r="F59" s="555"/>
    </row>
    <row r="60" spans="1:6">
      <c r="A60" s="555" t="s">
        <v>1328</v>
      </c>
      <c r="B60" s="555" t="s">
        <v>1268</v>
      </c>
      <c r="C60" s="555" t="s">
        <v>1313</v>
      </c>
      <c r="D60" s="555">
        <v>0</v>
      </c>
      <c r="E60" s="555">
        <v>0</v>
      </c>
      <c r="F60" s="555"/>
    </row>
    <row r="61" spans="1:6">
      <c r="A61" s="555" t="s">
        <v>1329</v>
      </c>
      <c r="B61" s="555" t="s">
        <v>1250</v>
      </c>
      <c r="C61" s="555" t="s">
        <v>1311</v>
      </c>
      <c r="D61" s="555">
        <v>68</v>
      </c>
      <c r="E61" s="555">
        <v>935</v>
      </c>
      <c r="F61" s="555"/>
    </row>
    <row r="62" spans="1:6">
      <c r="A62" s="555" t="s">
        <v>1330</v>
      </c>
      <c r="B62" s="555" t="s">
        <v>1250</v>
      </c>
      <c r="C62" s="555" t="s">
        <v>1311</v>
      </c>
      <c r="D62" s="555">
        <v>54</v>
      </c>
      <c r="E62" s="555">
        <v>703</v>
      </c>
      <c r="F62" s="555"/>
    </row>
    <row r="63" spans="1:6">
      <c r="A63" s="555" t="s">
        <v>1331</v>
      </c>
      <c r="B63" s="555" t="s">
        <v>1250</v>
      </c>
      <c r="C63" s="555" t="s">
        <v>1311</v>
      </c>
      <c r="D63" s="555">
        <v>44</v>
      </c>
      <c r="E63" s="555">
        <v>468</v>
      </c>
      <c r="F63" s="555"/>
    </row>
    <row r="64" spans="1:6">
      <c r="A64" s="555" t="s">
        <v>1332</v>
      </c>
      <c r="B64" s="555" t="s">
        <v>1250</v>
      </c>
      <c r="C64" s="555" t="s">
        <v>1311</v>
      </c>
      <c r="D64" s="555">
        <v>31</v>
      </c>
      <c r="E64" s="555">
        <v>336</v>
      </c>
      <c r="F64" s="555"/>
    </row>
    <row r="65" spans="1:6">
      <c r="A65" s="555" t="s">
        <v>1333</v>
      </c>
      <c r="B65" s="555" t="s">
        <v>1250</v>
      </c>
      <c r="C65" s="555" t="s">
        <v>1311</v>
      </c>
      <c r="D65" s="555">
        <v>6</v>
      </c>
      <c r="E65" s="555">
        <v>83</v>
      </c>
      <c r="F65" s="555"/>
    </row>
    <row r="66" spans="1:6">
      <c r="A66" s="555" t="s">
        <v>1334</v>
      </c>
      <c r="B66" s="555" t="s">
        <v>1250</v>
      </c>
      <c r="C66" s="555" t="s">
        <v>1311</v>
      </c>
      <c r="D66" s="555">
        <v>9</v>
      </c>
      <c r="E66" s="555">
        <v>74</v>
      </c>
      <c r="F66" s="555"/>
    </row>
    <row r="67" spans="1:6">
      <c r="A67" s="555" t="s">
        <v>1335</v>
      </c>
      <c r="B67" s="555" t="s">
        <v>1250</v>
      </c>
      <c r="C67" s="555" t="s">
        <v>1311</v>
      </c>
      <c r="D67" s="555">
        <v>4</v>
      </c>
      <c r="E67" s="555">
        <v>38</v>
      </c>
      <c r="F67" s="555"/>
    </row>
    <row r="68" spans="1:6">
      <c r="A68" s="555" t="s">
        <v>1336</v>
      </c>
      <c r="B68" s="555" t="s">
        <v>1250</v>
      </c>
      <c r="C68" s="555" t="s">
        <v>1311</v>
      </c>
      <c r="D68" s="555">
        <v>2</v>
      </c>
      <c r="E68" s="555">
        <v>12</v>
      </c>
      <c r="F68" s="555"/>
    </row>
    <row r="69" spans="1:6">
      <c r="A69" s="555" t="s">
        <v>1337</v>
      </c>
      <c r="B69" s="555" t="s">
        <v>1268</v>
      </c>
      <c r="C69" s="555" t="s">
        <v>1311</v>
      </c>
      <c r="D69" s="555">
        <v>66</v>
      </c>
      <c r="E69" s="555">
        <v>649</v>
      </c>
      <c r="F69" s="555"/>
    </row>
    <row r="70" spans="1:6">
      <c r="A70" s="555" t="s">
        <v>1338</v>
      </c>
      <c r="B70" s="555" t="s">
        <v>1268</v>
      </c>
      <c r="C70" s="555" t="s">
        <v>1311</v>
      </c>
      <c r="D70" s="555">
        <v>12</v>
      </c>
      <c r="E70" s="555">
        <v>74</v>
      </c>
      <c r="F70" s="555"/>
    </row>
    <row r="71" spans="1:6">
      <c r="A71" s="555" t="s">
        <v>1339</v>
      </c>
      <c r="B71" s="555" t="s">
        <v>1268</v>
      </c>
      <c r="C71" s="555" t="s">
        <v>1311</v>
      </c>
      <c r="D71" s="555">
        <v>9</v>
      </c>
      <c r="E71" s="555">
        <v>111</v>
      </c>
      <c r="F71" s="555"/>
    </row>
    <row r="72" spans="1:6">
      <c r="A72" s="555" t="s">
        <v>1340</v>
      </c>
      <c r="B72" s="555" t="s">
        <v>1268</v>
      </c>
      <c r="C72" s="555" t="s">
        <v>1311</v>
      </c>
      <c r="D72" s="555">
        <v>0</v>
      </c>
      <c r="E72" s="555">
        <v>0</v>
      </c>
      <c r="F72" s="555"/>
    </row>
    <row r="73" spans="1:6">
      <c r="A73" s="555" t="s">
        <v>1341</v>
      </c>
      <c r="B73" s="555" t="s">
        <v>1268</v>
      </c>
      <c r="C73" s="555" t="s">
        <v>1311</v>
      </c>
      <c r="D73" s="555">
        <v>0</v>
      </c>
      <c r="E73" s="555">
        <v>0</v>
      </c>
      <c r="F73" s="555"/>
    </row>
    <row r="74" spans="1:6">
      <c r="A74" s="555" t="s">
        <v>1342</v>
      </c>
      <c r="B74" s="555" t="s">
        <v>1250</v>
      </c>
      <c r="C74" s="555" t="s">
        <v>1309</v>
      </c>
      <c r="D74" s="555">
        <v>83</v>
      </c>
      <c r="E74" s="555">
        <v>1232</v>
      </c>
      <c r="F74" s="555"/>
    </row>
    <row r="75" spans="1:6">
      <c r="A75" s="555" t="s">
        <v>1343</v>
      </c>
      <c r="B75" s="555" t="s">
        <v>1250</v>
      </c>
      <c r="C75" s="555" t="s">
        <v>1309</v>
      </c>
      <c r="D75" s="555">
        <v>51</v>
      </c>
      <c r="E75" s="555">
        <v>645</v>
      </c>
      <c r="F75" s="555"/>
    </row>
    <row r="76" spans="1:6">
      <c r="A76" s="555" t="s">
        <v>1344</v>
      </c>
      <c r="B76" s="555" t="s">
        <v>1250</v>
      </c>
      <c r="C76" s="555" t="s">
        <v>1309</v>
      </c>
      <c r="D76" s="555">
        <v>32</v>
      </c>
      <c r="E76" s="555">
        <v>449</v>
      </c>
      <c r="F76" s="555"/>
    </row>
    <row r="77" spans="1:6">
      <c r="A77" s="555" t="s">
        <v>1345</v>
      </c>
      <c r="B77" s="555" t="s">
        <v>1250</v>
      </c>
      <c r="C77" s="555" t="s">
        <v>1309</v>
      </c>
      <c r="D77" s="555">
        <v>35</v>
      </c>
      <c r="E77" s="555">
        <v>439</v>
      </c>
      <c r="F77" s="555"/>
    </row>
    <row r="78" spans="1:6">
      <c r="A78" s="555" t="s">
        <v>1346</v>
      </c>
      <c r="B78" s="555" t="s">
        <v>1250</v>
      </c>
      <c r="C78" s="555" t="s">
        <v>1309</v>
      </c>
      <c r="D78" s="555">
        <v>36</v>
      </c>
      <c r="E78" s="555">
        <v>422</v>
      </c>
      <c r="F78" s="555"/>
    </row>
    <row r="79" spans="1:6">
      <c r="A79" s="555" t="s">
        <v>1347</v>
      </c>
      <c r="B79" s="555" t="s">
        <v>1250</v>
      </c>
      <c r="C79" s="555" t="s">
        <v>1309</v>
      </c>
      <c r="D79" s="555">
        <v>12</v>
      </c>
      <c r="E79" s="555">
        <v>232</v>
      </c>
      <c r="F79" s="555"/>
    </row>
    <row r="80" spans="1:6">
      <c r="A80" s="555" t="s">
        <v>1348</v>
      </c>
      <c r="B80" s="555" t="s">
        <v>1250</v>
      </c>
      <c r="C80" s="555" t="s">
        <v>1309</v>
      </c>
      <c r="D80" s="555">
        <v>4</v>
      </c>
      <c r="E80" s="555">
        <v>46</v>
      </c>
      <c r="F80" s="555"/>
    </row>
    <row r="81" spans="1:6">
      <c r="A81" s="555" t="s">
        <v>1349</v>
      </c>
      <c r="B81" s="555" t="s">
        <v>1268</v>
      </c>
      <c r="C81" s="555" t="s">
        <v>1309</v>
      </c>
      <c r="D81" s="555">
        <v>38</v>
      </c>
      <c r="E81" s="555">
        <v>397</v>
      </c>
      <c r="F81" s="555"/>
    </row>
    <row r="82" spans="1:6">
      <c r="A82" s="555" t="s">
        <v>1350</v>
      </c>
      <c r="B82" s="555" t="s">
        <v>1268</v>
      </c>
      <c r="C82" s="555" t="s">
        <v>1309</v>
      </c>
      <c r="D82" s="555">
        <v>24</v>
      </c>
      <c r="E82" s="555">
        <v>268</v>
      </c>
      <c r="F82" s="555"/>
    </row>
    <row r="83" spans="1:6">
      <c r="A83" s="555" t="s">
        <v>1351</v>
      </c>
      <c r="B83" s="555" t="s">
        <v>1268</v>
      </c>
      <c r="C83" s="555" t="s">
        <v>1309</v>
      </c>
      <c r="D83" s="555">
        <v>8</v>
      </c>
      <c r="E83" s="555">
        <v>116</v>
      </c>
      <c r="F83" s="555"/>
    </row>
    <row r="84" spans="1:6">
      <c r="A84" s="555" t="s">
        <v>1352</v>
      </c>
      <c r="B84" s="555" t="s">
        <v>1268</v>
      </c>
      <c r="C84" s="555" t="s">
        <v>1309</v>
      </c>
      <c r="D84" s="555">
        <v>0</v>
      </c>
      <c r="E84" s="555">
        <v>0</v>
      </c>
      <c r="F84" s="555"/>
    </row>
    <row r="85" spans="1:6">
      <c r="A85" s="555" t="s">
        <v>1353</v>
      </c>
      <c r="B85" s="555" t="s">
        <v>1268</v>
      </c>
      <c r="C85" s="555" t="s">
        <v>1309</v>
      </c>
      <c r="D85" s="555">
        <v>0</v>
      </c>
      <c r="E85" s="555">
        <v>0</v>
      </c>
      <c r="F85" s="555"/>
    </row>
    <row r="86" spans="1:6">
      <c r="A86" s="555" t="s">
        <v>1354</v>
      </c>
      <c r="B86" s="555" t="s">
        <v>1250</v>
      </c>
      <c r="C86" s="555" t="s">
        <v>1307</v>
      </c>
      <c r="D86" s="555">
        <v>71</v>
      </c>
      <c r="E86" s="555">
        <v>898</v>
      </c>
      <c r="F86" s="555"/>
    </row>
    <row r="87" spans="1:6">
      <c r="A87" s="555" t="s">
        <v>1355</v>
      </c>
      <c r="B87" s="555" t="s">
        <v>1250</v>
      </c>
      <c r="C87" s="555" t="s">
        <v>1307</v>
      </c>
      <c r="D87" s="555">
        <v>51</v>
      </c>
      <c r="E87" s="555">
        <v>796</v>
      </c>
      <c r="F87" s="555"/>
    </row>
    <row r="88" spans="1:6">
      <c r="A88" s="555" t="s">
        <v>1356</v>
      </c>
      <c r="B88" s="555" t="s">
        <v>1250</v>
      </c>
      <c r="C88" s="555" t="s">
        <v>1307</v>
      </c>
      <c r="D88" s="555">
        <v>36</v>
      </c>
      <c r="E88" s="555">
        <v>541</v>
      </c>
      <c r="F88" s="555"/>
    </row>
    <row r="89" spans="1:6">
      <c r="A89" s="555" t="s">
        <v>1357</v>
      </c>
      <c r="B89" s="555" t="s">
        <v>1250</v>
      </c>
      <c r="C89" s="555" t="s">
        <v>1307</v>
      </c>
      <c r="D89" s="555">
        <v>19</v>
      </c>
      <c r="E89" s="555">
        <v>396</v>
      </c>
      <c r="F89" s="555"/>
    </row>
    <row r="90" spans="1:6">
      <c r="A90" s="555" t="s">
        <v>1358</v>
      </c>
      <c r="B90" s="555" t="s">
        <v>1250</v>
      </c>
      <c r="C90" s="555" t="s">
        <v>1307</v>
      </c>
      <c r="D90" s="555">
        <v>11</v>
      </c>
      <c r="E90" s="555">
        <v>123</v>
      </c>
      <c r="F90" s="555"/>
    </row>
    <row r="91" spans="1:6">
      <c r="A91" s="555" t="s">
        <v>1359</v>
      </c>
      <c r="B91" s="555" t="s">
        <v>1250</v>
      </c>
      <c r="C91" s="555" t="s">
        <v>1307</v>
      </c>
      <c r="D91" s="555">
        <v>3</v>
      </c>
      <c r="E91" s="555">
        <v>49</v>
      </c>
      <c r="F91" s="555"/>
    </row>
    <row r="92" spans="1:6">
      <c r="A92" s="555" t="s">
        <v>1360</v>
      </c>
      <c r="B92" s="555" t="s">
        <v>1268</v>
      </c>
      <c r="C92" s="555" t="s">
        <v>1307</v>
      </c>
      <c r="D92" s="555">
        <v>78</v>
      </c>
      <c r="E92" s="555">
        <v>879</v>
      </c>
      <c r="F92" s="555"/>
    </row>
    <row r="93" spans="1:6">
      <c r="A93" s="555" t="s">
        <v>1361</v>
      </c>
      <c r="B93" s="555" t="s">
        <v>1268</v>
      </c>
      <c r="C93" s="555" t="s">
        <v>1307</v>
      </c>
      <c r="D93" s="555">
        <v>6</v>
      </c>
      <c r="E93" s="555">
        <v>89</v>
      </c>
      <c r="F93" s="555"/>
    </row>
    <row r="94" spans="1:6">
      <c r="A94" s="555" t="s">
        <v>1362</v>
      </c>
      <c r="B94" s="555" t="s">
        <v>1268</v>
      </c>
      <c r="C94" s="555" t="s">
        <v>1307</v>
      </c>
      <c r="D94" s="555">
        <v>10</v>
      </c>
      <c r="E94" s="555">
        <v>81</v>
      </c>
      <c r="F94" s="555"/>
    </row>
    <row r="95" spans="1:6">
      <c r="A95" s="555" t="s">
        <v>1363</v>
      </c>
      <c r="B95" s="555" t="s">
        <v>1268</v>
      </c>
      <c r="C95" s="555" t="s">
        <v>1307</v>
      </c>
      <c r="D95" s="555">
        <v>0</v>
      </c>
      <c r="E95" s="555">
        <v>0</v>
      </c>
      <c r="F95" s="555"/>
    </row>
    <row r="96" spans="1:6">
      <c r="A96" s="555" t="s">
        <v>1364</v>
      </c>
      <c r="B96" s="555" t="s">
        <v>1268</v>
      </c>
      <c r="C96" s="555" t="s">
        <v>1307</v>
      </c>
      <c r="D96" s="555">
        <v>0</v>
      </c>
      <c r="E96" s="555">
        <v>0</v>
      </c>
      <c r="F96" s="555"/>
    </row>
    <row r="97" spans="1:6">
      <c r="A97" s="555" t="s">
        <v>1365</v>
      </c>
      <c r="B97" s="555" t="s">
        <v>1250</v>
      </c>
      <c r="C97" s="555" t="s">
        <v>1305</v>
      </c>
      <c r="D97" s="555">
        <v>91</v>
      </c>
      <c r="E97" s="555">
        <v>1107</v>
      </c>
      <c r="F97" s="555"/>
    </row>
    <row r="98" spans="1:6">
      <c r="A98" s="555" t="s">
        <v>1366</v>
      </c>
      <c r="B98" s="555" t="s">
        <v>1250</v>
      </c>
      <c r="C98" s="555" t="s">
        <v>1305</v>
      </c>
      <c r="D98" s="555">
        <v>68</v>
      </c>
      <c r="E98" s="555">
        <v>897</v>
      </c>
      <c r="F98" s="555"/>
    </row>
    <row r="99" spans="1:6">
      <c r="A99" s="555" t="s">
        <v>1367</v>
      </c>
      <c r="B99" s="555" t="s">
        <v>1250</v>
      </c>
      <c r="C99" s="555" t="s">
        <v>1305</v>
      </c>
      <c r="D99" s="555">
        <v>50</v>
      </c>
      <c r="E99" s="555">
        <v>622</v>
      </c>
      <c r="F99" s="555"/>
    </row>
    <row r="100" spans="1:6">
      <c r="A100" s="555" t="s">
        <v>1368</v>
      </c>
      <c r="B100" s="555" t="s">
        <v>1250</v>
      </c>
      <c r="C100" s="555" t="s">
        <v>1305</v>
      </c>
      <c r="D100" s="555">
        <v>12</v>
      </c>
      <c r="E100" s="555">
        <v>144</v>
      </c>
      <c r="F100" s="555"/>
    </row>
    <row r="101" spans="1:6">
      <c r="A101" s="555" t="s">
        <v>1369</v>
      </c>
      <c r="B101" s="555" t="s">
        <v>1250</v>
      </c>
      <c r="C101" s="555" t="s">
        <v>1305</v>
      </c>
      <c r="D101" s="555">
        <v>11</v>
      </c>
      <c r="E101" s="555">
        <v>135</v>
      </c>
      <c r="F101" s="555"/>
    </row>
    <row r="102" spans="1:6">
      <c r="A102" s="555" t="s">
        <v>1370</v>
      </c>
      <c r="B102" s="555" t="s">
        <v>1250</v>
      </c>
      <c r="C102" s="555" t="s">
        <v>1305</v>
      </c>
      <c r="D102" s="555">
        <v>4</v>
      </c>
      <c r="E102" s="555">
        <v>34</v>
      </c>
      <c r="F102" s="555"/>
    </row>
    <row r="103" spans="1:6">
      <c r="A103" s="555" t="s">
        <v>1371</v>
      </c>
      <c r="B103" s="555" t="s">
        <v>1268</v>
      </c>
      <c r="C103" s="555" t="s">
        <v>1305</v>
      </c>
      <c r="D103" s="555">
        <v>38</v>
      </c>
      <c r="E103" s="555">
        <v>373</v>
      </c>
      <c r="F103" s="555"/>
    </row>
    <row r="104" spans="1:6">
      <c r="A104" s="555" t="s">
        <v>1372</v>
      </c>
      <c r="B104" s="555" t="s">
        <v>1268</v>
      </c>
      <c r="C104" s="555" t="s">
        <v>1305</v>
      </c>
      <c r="D104" s="555">
        <v>9</v>
      </c>
      <c r="E104" s="555">
        <v>101</v>
      </c>
      <c r="F104" s="555"/>
    </row>
    <row r="105" spans="1:6">
      <c r="A105" s="555" t="s">
        <v>1373</v>
      </c>
      <c r="B105" s="555" t="s">
        <v>1268</v>
      </c>
      <c r="C105" s="555" t="s">
        <v>1305</v>
      </c>
      <c r="D105" s="555">
        <v>6</v>
      </c>
      <c r="E105" s="555">
        <v>58</v>
      </c>
      <c r="F105" s="555"/>
    </row>
    <row r="106" spans="1:6">
      <c r="A106" s="555" t="s">
        <v>1374</v>
      </c>
      <c r="B106" s="555" t="s">
        <v>1268</v>
      </c>
      <c r="C106" s="555" t="s">
        <v>1305</v>
      </c>
      <c r="D106" s="555">
        <v>1</v>
      </c>
      <c r="E106" s="555">
        <v>9</v>
      </c>
      <c r="F106" s="555"/>
    </row>
    <row r="107" spans="1:6">
      <c r="A107" s="555" t="s">
        <v>1375</v>
      </c>
      <c r="B107" s="555" t="s">
        <v>1268</v>
      </c>
      <c r="C107" s="555" t="s">
        <v>1305</v>
      </c>
      <c r="D107" s="555">
        <v>0</v>
      </c>
      <c r="E107" s="555">
        <v>0</v>
      </c>
      <c r="F107" s="555"/>
    </row>
    <row r="108" spans="1:6">
      <c r="A108" s="555" t="s">
        <v>1376</v>
      </c>
      <c r="B108" s="555" t="s">
        <v>1250</v>
      </c>
      <c r="C108" s="555" t="s">
        <v>1303</v>
      </c>
      <c r="D108" s="555">
        <v>86</v>
      </c>
      <c r="E108" s="555">
        <v>1261</v>
      </c>
      <c r="F108" s="555"/>
    </row>
    <row r="109" spans="1:6">
      <c r="A109" s="555" t="s">
        <v>1377</v>
      </c>
      <c r="B109" s="555" t="s">
        <v>1250</v>
      </c>
      <c r="C109" s="555" t="s">
        <v>1303</v>
      </c>
      <c r="D109" s="555">
        <v>66</v>
      </c>
      <c r="E109" s="555">
        <v>764</v>
      </c>
      <c r="F109" s="555"/>
    </row>
    <row r="110" spans="1:6">
      <c r="A110" s="555" t="s">
        <v>1378</v>
      </c>
      <c r="B110" s="555" t="s">
        <v>1250</v>
      </c>
      <c r="C110" s="555" t="s">
        <v>1303</v>
      </c>
      <c r="D110" s="555">
        <v>37</v>
      </c>
      <c r="E110" s="555">
        <v>467</v>
      </c>
      <c r="F110" s="555"/>
    </row>
    <row r="111" spans="1:6">
      <c r="A111" s="555" t="s">
        <v>1379</v>
      </c>
      <c r="B111" s="555" t="s">
        <v>1250</v>
      </c>
      <c r="C111" s="555" t="s">
        <v>1303</v>
      </c>
      <c r="D111" s="555">
        <v>0</v>
      </c>
      <c r="E111" s="555">
        <v>0</v>
      </c>
      <c r="F111" s="555"/>
    </row>
    <row r="112" spans="1:6">
      <c r="A112" s="555" t="s">
        <v>1380</v>
      </c>
      <c r="B112" s="555" t="s">
        <v>1250</v>
      </c>
      <c r="C112" s="555" t="s">
        <v>1303</v>
      </c>
      <c r="D112" s="555">
        <v>4</v>
      </c>
      <c r="E112" s="555">
        <v>29</v>
      </c>
      <c r="F112" s="555"/>
    </row>
    <row r="113" spans="1:6">
      <c r="A113" s="555" t="s">
        <v>1381</v>
      </c>
      <c r="B113" s="555" t="s">
        <v>1268</v>
      </c>
      <c r="C113" s="555" t="s">
        <v>1303</v>
      </c>
      <c r="D113" s="555">
        <v>42</v>
      </c>
      <c r="E113" s="555">
        <v>487</v>
      </c>
      <c r="F113" s="555"/>
    </row>
    <row r="114" spans="1:6">
      <c r="A114" s="555" t="s">
        <v>1382</v>
      </c>
      <c r="B114" s="555" t="s">
        <v>1268</v>
      </c>
      <c r="C114" s="555" t="s">
        <v>1303</v>
      </c>
      <c r="D114" s="555">
        <v>25</v>
      </c>
      <c r="E114" s="555">
        <v>255</v>
      </c>
      <c r="F114" s="555"/>
    </row>
    <row r="115" spans="1:6">
      <c r="A115" s="555" t="s">
        <v>1383</v>
      </c>
      <c r="B115" s="555" t="s">
        <v>1268</v>
      </c>
      <c r="C115" s="555" t="s">
        <v>1303</v>
      </c>
      <c r="D115" s="555">
        <v>17</v>
      </c>
      <c r="E115" s="555">
        <v>145</v>
      </c>
      <c r="F115" s="555"/>
    </row>
    <row r="116" spans="1:6">
      <c r="A116" s="555" t="s">
        <v>1384</v>
      </c>
      <c r="B116" s="555" t="s">
        <v>1268</v>
      </c>
      <c r="C116" s="555" t="s">
        <v>1303</v>
      </c>
      <c r="D116" s="555">
        <v>4</v>
      </c>
      <c r="E116" s="555">
        <v>32</v>
      </c>
      <c r="F116" s="555"/>
    </row>
    <row r="117" spans="1:6">
      <c r="A117" s="555" t="s">
        <v>1385</v>
      </c>
      <c r="B117" s="555" t="s">
        <v>1268</v>
      </c>
      <c r="C117" s="555" t="s">
        <v>1303</v>
      </c>
      <c r="D117" s="555">
        <v>0</v>
      </c>
      <c r="E117" s="555">
        <v>0</v>
      </c>
      <c r="F117" s="555"/>
    </row>
    <row r="118" spans="1:6">
      <c r="A118" s="555" t="s">
        <v>1386</v>
      </c>
      <c r="B118" s="555" t="s">
        <v>1250</v>
      </c>
      <c r="C118" s="555" t="s">
        <v>1300</v>
      </c>
      <c r="D118" s="555">
        <v>93</v>
      </c>
      <c r="E118" s="555">
        <v>1311</v>
      </c>
      <c r="F118" s="555"/>
    </row>
    <row r="119" spans="1:6">
      <c r="A119" s="555" t="s">
        <v>1387</v>
      </c>
      <c r="B119" s="555" t="s">
        <v>1250</v>
      </c>
      <c r="C119" s="555" t="s">
        <v>1300</v>
      </c>
      <c r="D119" s="555">
        <v>72</v>
      </c>
      <c r="E119" s="555">
        <v>1023</v>
      </c>
      <c r="F119" s="555"/>
    </row>
    <row r="120" spans="1:6">
      <c r="A120" s="555" t="s">
        <v>1388</v>
      </c>
      <c r="B120" s="555" t="s">
        <v>1250</v>
      </c>
      <c r="C120" s="555" t="s">
        <v>1300</v>
      </c>
      <c r="D120" s="555">
        <v>37</v>
      </c>
      <c r="E120" s="555">
        <v>486</v>
      </c>
      <c r="F120" s="555"/>
    </row>
    <row r="121" spans="1:6">
      <c r="A121" s="555" t="s">
        <v>1389</v>
      </c>
      <c r="B121" s="555" t="s">
        <v>1250</v>
      </c>
      <c r="C121" s="555" t="s">
        <v>1300</v>
      </c>
      <c r="D121" s="555">
        <v>16</v>
      </c>
      <c r="E121" s="555">
        <v>270</v>
      </c>
      <c r="F121" s="555"/>
    </row>
    <row r="122" spans="1:6">
      <c r="A122" s="555" t="s">
        <v>1390</v>
      </c>
      <c r="B122" s="555" t="s">
        <v>1250</v>
      </c>
      <c r="C122" s="555" t="s">
        <v>1300</v>
      </c>
      <c r="D122" s="555">
        <v>17</v>
      </c>
      <c r="E122" s="555">
        <v>250</v>
      </c>
      <c r="F122" s="555"/>
    </row>
    <row r="123" spans="1:6">
      <c r="A123" s="555" t="s">
        <v>1391</v>
      </c>
      <c r="B123" s="555" t="s">
        <v>1250</v>
      </c>
      <c r="C123" s="555" t="s">
        <v>1300</v>
      </c>
      <c r="D123" s="555">
        <v>3</v>
      </c>
      <c r="E123" s="555">
        <v>54</v>
      </c>
      <c r="F123" s="555"/>
    </row>
    <row r="124" spans="1:6">
      <c r="A124" s="555" t="s">
        <v>1392</v>
      </c>
      <c r="B124" s="555" t="s">
        <v>1250</v>
      </c>
      <c r="C124" s="555" t="s">
        <v>1300</v>
      </c>
      <c r="D124" s="555">
        <v>2</v>
      </c>
      <c r="E124" s="555">
        <v>45</v>
      </c>
      <c r="F124" s="555"/>
    </row>
    <row r="125" spans="1:6">
      <c r="A125" s="555" t="s">
        <v>1393</v>
      </c>
      <c r="B125" s="555" t="s">
        <v>1250</v>
      </c>
      <c r="C125" s="555" t="s">
        <v>1300</v>
      </c>
      <c r="D125" s="555">
        <v>1</v>
      </c>
      <c r="E125" s="555">
        <v>17</v>
      </c>
      <c r="F125" s="555"/>
    </row>
    <row r="126" spans="1:6">
      <c r="A126" s="555" t="s">
        <v>1394</v>
      </c>
      <c r="B126" s="555" t="s">
        <v>1268</v>
      </c>
      <c r="C126" s="555" t="s">
        <v>1300</v>
      </c>
      <c r="D126" s="555">
        <v>25</v>
      </c>
      <c r="E126" s="555">
        <v>266</v>
      </c>
      <c r="F126" s="555"/>
    </row>
    <row r="127" spans="1:6">
      <c r="A127" s="555" t="s">
        <v>1395</v>
      </c>
      <c r="B127" s="555" t="s">
        <v>1268</v>
      </c>
      <c r="C127" s="555" t="s">
        <v>1300</v>
      </c>
      <c r="D127" s="555">
        <v>23</v>
      </c>
      <c r="E127" s="555">
        <v>315</v>
      </c>
      <c r="F127" s="555"/>
    </row>
    <row r="128" spans="1:6">
      <c r="A128" s="555" t="s">
        <v>1396</v>
      </c>
      <c r="B128" s="555" t="s">
        <v>1268</v>
      </c>
      <c r="C128" s="555" t="s">
        <v>1300</v>
      </c>
      <c r="D128" s="555">
        <v>7</v>
      </c>
      <c r="E128" s="555">
        <v>91</v>
      </c>
      <c r="F128" s="555"/>
    </row>
    <row r="129" spans="1:6">
      <c r="A129" s="555" t="s">
        <v>1397</v>
      </c>
      <c r="B129" s="555" t="s">
        <v>1268</v>
      </c>
      <c r="C129" s="555" t="s">
        <v>1300</v>
      </c>
      <c r="D129" s="555">
        <v>9</v>
      </c>
      <c r="E129" s="555">
        <v>94</v>
      </c>
      <c r="F129" s="555"/>
    </row>
    <row r="130" spans="1:6">
      <c r="A130" s="555" t="s">
        <v>1398</v>
      </c>
      <c r="B130" s="555" t="s">
        <v>1268</v>
      </c>
      <c r="C130" s="555" t="s">
        <v>1300</v>
      </c>
      <c r="D130" s="555">
        <v>0</v>
      </c>
      <c r="E130" s="555">
        <v>0</v>
      </c>
      <c r="F130" s="555"/>
    </row>
    <row r="131" spans="1:6">
      <c r="A131" s="555" t="s">
        <v>1399</v>
      </c>
      <c r="B131" s="555" t="s">
        <v>1250</v>
      </c>
      <c r="C131" s="555" t="s">
        <v>1298</v>
      </c>
      <c r="D131" s="555">
        <v>86</v>
      </c>
      <c r="E131" s="555">
        <v>1196</v>
      </c>
      <c r="F131" s="555"/>
    </row>
    <row r="132" spans="1:6">
      <c r="A132" s="555" t="s">
        <v>1400</v>
      </c>
      <c r="B132" s="555" t="s">
        <v>1250</v>
      </c>
      <c r="C132" s="555" t="s">
        <v>1298</v>
      </c>
      <c r="D132" s="555">
        <v>64</v>
      </c>
      <c r="E132" s="555">
        <v>879</v>
      </c>
      <c r="F132" s="555"/>
    </row>
    <row r="133" spans="1:6">
      <c r="A133" s="555" t="s">
        <v>1401</v>
      </c>
      <c r="B133" s="555" t="s">
        <v>1250</v>
      </c>
      <c r="C133" s="555" t="s">
        <v>1298</v>
      </c>
      <c r="D133" s="555">
        <v>32</v>
      </c>
      <c r="E133" s="555">
        <v>413</v>
      </c>
      <c r="F133" s="555"/>
    </row>
    <row r="134" spans="1:6">
      <c r="A134" s="555" t="s">
        <v>1402</v>
      </c>
      <c r="B134" s="555" t="s">
        <v>1250</v>
      </c>
      <c r="C134" s="555" t="s">
        <v>1298</v>
      </c>
      <c r="D134" s="555">
        <v>31</v>
      </c>
      <c r="E134" s="555">
        <v>306</v>
      </c>
      <c r="F134" s="555"/>
    </row>
    <row r="135" spans="1:6">
      <c r="A135" s="555" t="s">
        <v>1403</v>
      </c>
      <c r="B135" s="555" t="s">
        <v>1250</v>
      </c>
      <c r="C135" s="555" t="s">
        <v>1298</v>
      </c>
      <c r="D135" s="555">
        <v>12</v>
      </c>
      <c r="E135" s="555">
        <v>209</v>
      </c>
      <c r="F135" s="555"/>
    </row>
    <row r="136" spans="1:6">
      <c r="A136" s="555" t="s">
        <v>1404</v>
      </c>
      <c r="B136" s="555" t="s">
        <v>1268</v>
      </c>
      <c r="C136" s="555" t="s">
        <v>1298</v>
      </c>
      <c r="D136" s="555">
        <v>32</v>
      </c>
      <c r="E136" s="555">
        <v>340</v>
      </c>
      <c r="F136" s="555"/>
    </row>
    <row r="137" spans="1:6">
      <c r="A137" s="555" t="s">
        <v>1405</v>
      </c>
      <c r="B137" s="555" t="s">
        <v>1268</v>
      </c>
      <c r="C137" s="555" t="s">
        <v>1298</v>
      </c>
      <c r="D137" s="555">
        <v>28</v>
      </c>
      <c r="E137" s="555">
        <v>278</v>
      </c>
      <c r="F137" s="555"/>
    </row>
    <row r="138" spans="1:6">
      <c r="A138" s="555" t="s">
        <v>1406</v>
      </c>
      <c r="B138" s="555" t="s">
        <v>1268</v>
      </c>
      <c r="C138" s="555" t="s">
        <v>1298</v>
      </c>
      <c r="D138" s="555">
        <v>0</v>
      </c>
      <c r="E138" s="555">
        <v>0</v>
      </c>
      <c r="F138" s="555"/>
    </row>
    <row r="139" spans="1:6">
      <c r="A139" s="555" t="s">
        <v>1407</v>
      </c>
      <c r="B139" s="555" t="s">
        <v>1268</v>
      </c>
      <c r="C139" s="555" t="s">
        <v>1298</v>
      </c>
      <c r="D139" s="555">
        <v>0</v>
      </c>
      <c r="E139" s="555">
        <v>0</v>
      </c>
      <c r="F139" s="555"/>
    </row>
    <row r="140" spans="1:6">
      <c r="A140" s="555" t="s">
        <v>1408</v>
      </c>
      <c r="B140" s="555" t="s">
        <v>1268</v>
      </c>
      <c r="C140" s="555" t="s">
        <v>1298</v>
      </c>
      <c r="D140" s="555">
        <v>0</v>
      </c>
      <c r="E140" s="555">
        <v>0</v>
      </c>
      <c r="F140" s="555"/>
    </row>
    <row r="141" spans="1:6">
      <c r="A141" s="555" t="s">
        <v>1409</v>
      </c>
      <c r="B141" s="555" t="s">
        <v>1250</v>
      </c>
      <c r="C141" s="555" t="s">
        <v>1296</v>
      </c>
      <c r="D141" s="555">
        <v>74</v>
      </c>
      <c r="E141" s="555">
        <v>1057</v>
      </c>
      <c r="F141" s="555"/>
    </row>
    <row r="142" spans="1:6">
      <c r="A142" s="555" t="s">
        <v>1410</v>
      </c>
      <c r="B142" s="555" t="s">
        <v>1250</v>
      </c>
      <c r="C142" s="555" t="s">
        <v>1296</v>
      </c>
      <c r="D142" s="555">
        <v>68</v>
      </c>
      <c r="E142" s="555">
        <v>973</v>
      </c>
      <c r="F142" s="555"/>
    </row>
    <row r="143" spans="1:6">
      <c r="A143" s="555" t="s">
        <v>1411</v>
      </c>
      <c r="B143" s="555" t="s">
        <v>1250</v>
      </c>
      <c r="C143" s="555" t="s">
        <v>1296</v>
      </c>
      <c r="D143" s="555">
        <v>32</v>
      </c>
      <c r="E143" s="555">
        <v>440</v>
      </c>
      <c r="F143" s="555"/>
    </row>
    <row r="144" spans="1:6">
      <c r="A144" s="555" t="s">
        <v>1412</v>
      </c>
      <c r="B144" s="555" t="s">
        <v>1250</v>
      </c>
      <c r="C144" s="555" t="s">
        <v>1296</v>
      </c>
      <c r="D144" s="555">
        <v>20</v>
      </c>
      <c r="E144" s="555">
        <v>274</v>
      </c>
      <c r="F144" s="555"/>
    </row>
    <row r="145" spans="1:6">
      <c r="A145" s="555" t="s">
        <v>1413</v>
      </c>
      <c r="B145" s="555" t="s">
        <v>1250</v>
      </c>
      <c r="C145" s="555" t="s">
        <v>1296</v>
      </c>
      <c r="D145" s="555">
        <v>18</v>
      </c>
      <c r="E145" s="555">
        <v>197</v>
      </c>
      <c r="F145" s="555"/>
    </row>
    <row r="146" spans="1:6">
      <c r="A146" s="555" t="s">
        <v>1414</v>
      </c>
      <c r="B146" s="555" t="s">
        <v>1250</v>
      </c>
      <c r="C146" s="555" t="s">
        <v>1296</v>
      </c>
      <c r="D146" s="555">
        <v>8</v>
      </c>
      <c r="E146" s="555">
        <v>182</v>
      </c>
      <c r="F146" s="555"/>
    </row>
    <row r="147" spans="1:6">
      <c r="A147" s="555" t="s">
        <v>1415</v>
      </c>
      <c r="B147" s="555" t="s">
        <v>1250</v>
      </c>
      <c r="C147" s="555" t="s">
        <v>1296</v>
      </c>
      <c r="D147" s="555">
        <v>2</v>
      </c>
      <c r="E147" s="555">
        <v>23</v>
      </c>
      <c r="F147" s="555"/>
    </row>
    <row r="148" spans="1:6">
      <c r="A148" s="555" t="s">
        <v>1416</v>
      </c>
      <c r="B148" s="555" t="s">
        <v>1268</v>
      </c>
      <c r="C148" s="555" t="s">
        <v>1296</v>
      </c>
      <c r="D148" s="555">
        <v>64</v>
      </c>
      <c r="E148" s="555">
        <v>697</v>
      </c>
      <c r="F148" s="555"/>
    </row>
    <row r="149" spans="1:6">
      <c r="A149" s="555" t="s">
        <v>1417</v>
      </c>
      <c r="B149" s="555" t="s">
        <v>1268</v>
      </c>
      <c r="C149" s="555" t="s">
        <v>1296</v>
      </c>
      <c r="D149" s="555">
        <v>8</v>
      </c>
      <c r="E149" s="555">
        <v>42</v>
      </c>
      <c r="F149" s="555"/>
    </row>
    <row r="150" spans="1:6">
      <c r="A150" s="555" t="s">
        <v>1418</v>
      </c>
      <c r="B150" s="555" t="s">
        <v>1268</v>
      </c>
      <c r="C150" s="555" t="s">
        <v>1296</v>
      </c>
      <c r="D150" s="555">
        <v>1</v>
      </c>
      <c r="E150" s="555">
        <v>12</v>
      </c>
      <c r="F150" s="555"/>
    </row>
    <row r="151" spans="1:6">
      <c r="A151" s="555" t="s">
        <v>1419</v>
      </c>
      <c r="B151" s="555" t="s">
        <v>1268</v>
      </c>
      <c r="C151" s="555" t="s">
        <v>1296</v>
      </c>
      <c r="D151" s="555">
        <v>0</v>
      </c>
      <c r="E151" s="555">
        <v>0</v>
      </c>
      <c r="F151" s="555"/>
    </row>
    <row r="152" spans="1:6">
      <c r="A152" s="555" t="s">
        <v>1420</v>
      </c>
      <c r="B152" s="555" t="s">
        <v>1268</v>
      </c>
      <c r="C152" s="555" t="s">
        <v>1296</v>
      </c>
      <c r="D152" s="555">
        <v>0</v>
      </c>
      <c r="E152" s="555">
        <v>0</v>
      </c>
      <c r="F152" s="555"/>
    </row>
    <row r="153" spans="1:6">
      <c r="A153" s="555" t="s">
        <v>1421</v>
      </c>
      <c r="B153" s="555" t="s">
        <v>1250</v>
      </c>
      <c r="C153" s="555" t="s">
        <v>1294</v>
      </c>
      <c r="D153" s="555">
        <v>91</v>
      </c>
      <c r="E153" s="555">
        <v>1289</v>
      </c>
      <c r="F153" s="555"/>
    </row>
    <row r="154" spans="1:6">
      <c r="A154" s="555" t="s">
        <v>1422</v>
      </c>
      <c r="B154" s="555" t="s">
        <v>1250</v>
      </c>
      <c r="C154" s="555" t="s">
        <v>1294</v>
      </c>
      <c r="D154" s="555">
        <v>59</v>
      </c>
      <c r="E154" s="555">
        <v>861</v>
      </c>
      <c r="F154" s="555"/>
    </row>
    <row r="155" spans="1:6">
      <c r="A155" s="555" t="s">
        <v>1423</v>
      </c>
      <c r="B155" s="555" t="s">
        <v>1250</v>
      </c>
      <c r="C155" s="555" t="s">
        <v>1294</v>
      </c>
      <c r="D155" s="555">
        <v>33</v>
      </c>
      <c r="E155" s="555">
        <v>432</v>
      </c>
      <c r="F155" s="555"/>
    </row>
    <row r="156" spans="1:6">
      <c r="A156" s="555" t="s">
        <v>1424</v>
      </c>
      <c r="B156" s="555" t="s">
        <v>1250</v>
      </c>
      <c r="C156" s="555" t="s">
        <v>1294</v>
      </c>
      <c r="D156" s="555">
        <v>34</v>
      </c>
      <c r="E156" s="555">
        <v>376</v>
      </c>
      <c r="F156" s="555"/>
    </row>
    <row r="157" spans="1:6">
      <c r="A157" s="555" t="s">
        <v>1425</v>
      </c>
      <c r="B157" s="555" t="s">
        <v>1250</v>
      </c>
      <c r="C157" s="555" t="s">
        <v>1294</v>
      </c>
      <c r="D157" s="555">
        <v>18</v>
      </c>
      <c r="E157" s="555">
        <v>234</v>
      </c>
      <c r="F157" s="555"/>
    </row>
    <row r="158" spans="1:6">
      <c r="A158" s="555" t="s">
        <v>1426</v>
      </c>
      <c r="B158" s="555" t="s">
        <v>1250</v>
      </c>
      <c r="C158" s="555" t="s">
        <v>1294</v>
      </c>
      <c r="D158" s="555">
        <v>11</v>
      </c>
      <c r="E158" s="555">
        <v>221</v>
      </c>
      <c r="F158" s="555"/>
    </row>
    <row r="159" spans="1:6">
      <c r="A159" s="555" t="s">
        <v>1427</v>
      </c>
      <c r="B159" s="555" t="s">
        <v>1250</v>
      </c>
      <c r="C159" s="555" t="s">
        <v>1294</v>
      </c>
      <c r="D159" s="555">
        <v>12</v>
      </c>
      <c r="E159" s="555">
        <v>142</v>
      </c>
      <c r="F159" s="555"/>
    </row>
    <row r="160" spans="1:6">
      <c r="A160" s="555" t="s">
        <v>1428</v>
      </c>
      <c r="B160" s="555" t="s">
        <v>1268</v>
      </c>
      <c r="C160" s="555" t="s">
        <v>1294</v>
      </c>
      <c r="D160" s="555">
        <v>28</v>
      </c>
      <c r="E160" s="555">
        <v>298</v>
      </c>
      <c r="F160" s="555"/>
    </row>
    <row r="161" spans="1:6">
      <c r="A161" s="555" t="s">
        <v>1429</v>
      </c>
      <c r="B161" s="555" t="s">
        <v>1268</v>
      </c>
      <c r="C161" s="555" t="s">
        <v>1294</v>
      </c>
      <c r="D161" s="555">
        <v>24</v>
      </c>
      <c r="E161" s="555">
        <v>284</v>
      </c>
      <c r="F161" s="555"/>
    </row>
    <row r="162" spans="1:6">
      <c r="A162" s="555" t="s">
        <v>1430</v>
      </c>
      <c r="B162" s="555" t="s">
        <v>1268</v>
      </c>
      <c r="C162" s="555" t="s">
        <v>1294</v>
      </c>
      <c r="D162" s="555">
        <v>21</v>
      </c>
      <c r="E162" s="555">
        <v>167</v>
      </c>
      <c r="F162" s="555"/>
    </row>
    <row r="163" spans="1:6">
      <c r="A163" s="555" t="s">
        <v>1431</v>
      </c>
      <c r="B163" s="555" t="s">
        <v>1268</v>
      </c>
      <c r="C163" s="555" t="s">
        <v>1294</v>
      </c>
      <c r="D163" s="555">
        <v>0</v>
      </c>
      <c r="E163" s="555">
        <v>0</v>
      </c>
      <c r="F163" s="555"/>
    </row>
    <row r="164" spans="1:6">
      <c r="A164" s="555" t="s">
        <v>1432</v>
      </c>
      <c r="B164" s="555" t="s">
        <v>1268</v>
      </c>
      <c r="C164" s="555" t="s">
        <v>1294</v>
      </c>
      <c r="D164" s="555">
        <v>2</v>
      </c>
      <c r="E164" s="555">
        <v>4</v>
      </c>
      <c r="F164" s="555"/>
    </row>
    <row r="165" spans="1:6">
      <c r="A165" s="555" t="s">
        <v>1433</v>
      </c>
      <c r="B165" s="555" t="s">
        <v>1250</v>
      </c>
      <c r="C165" s="555" t="s">
        <v>1292</v>
      </c>
      <c r="D165" s="555">
        <v>74</v>
      </c>
      <c r="E165" s="555">
        <v>1009</v>
      </c>
      <c r="F165" s="555"/>
    </row>
    <row r="166" spans="1:6">
      <c r="A166" s="555" t="s">
        <v>1434</v>
      </c>
      <c r="B166" s="555" t="s">
        <v>1250</v>
      </c>
      <c r="C166" s="555" t="s">
        <v>1292</v>
      </c>
      <c r="D166" s="555">
        <v>63</v>
      </c>
      <c r="E166" s="555">
        <v>933</v>
      </c>
      <c r="F166" s="555"/>
    </row>
    <row r="167" spans="1:6">
      <c r="A167" s="555" t="s">
        <v>1435</v>
      </c>
      <c r="B167" s="555" t="s">
        <v>1250</v>
      </c>
      <c r="C167" s="555" t="s">
        <v>1292</v>
      </c>
      <c r="D167" s="555">
        <v>37</v>
      </c>
      <c r="E167" s="555">
        <v>475</v>
      </c>
      <c r="F167" s="555"/>
    </row>
    <row r="168" spans="1:6">
      <c r="A168" s="555" t="s">
        <v>1436</v>
      </c>
      <c r="B168" s="555" t="s">
        <v>1250</v>
      </c>
      <c r="C168" s="555" t="s">
        <v>1292</v>
      </c>
      <c r="D168" s="555">
        <v>26</v>
      </c>
      <c r="E168" s="555">
        <v>384</v>
      </c>
      <c r="F168" s="555"/>
    </row>
    <row r="169" spans="1:6">
      <c r="A169" s="555" t="s">
        <v>1437</v>
      </c>
      <c r="B169" s="555" t="s">
        <v>1250</v>
      </c>
      <c r="C169" s="555" t="s">
        <v>1292</v>
      </c>
      <c r="D169" s="555">
        <v>18</v>
      </c>
      <c r="E169" s="555">
        <v>181</v>
      </c>
      <c r="F169" s="555"/>
    </row>
    <row r="170" spans="1:6">
      <c r="A170" s="555" t="s">
        <v>1438</v>
      </c>
      <c r="B170" s="555" t="s">
        <v>1250</v>
      </c>
      <c r="C170" s="555" t="s">
        <v>1292</v>
      </c>
      <c r="D170" s="555">
        <v>13</v>
      </c>
      <c r="E170" s="555">
        <v>169</v>
      </c>
      <c r="F170" s="555"/>
    </row>
    <row r="171" spans="1:6">
      <c r="A171" s="555" t="s">
        <v>1439</v>
      </c>
      <c r="B171" s="555" t="s">
        <v>1250</v>
      </c>
      <c r="C171" s="555" t="s">
        <v>1292</v>
      </c>
      <c r="D171" s="555">
        <v>0</v>
      </c>
      <c r="E171" s="555">
        <v>10</v>
      </c>
      <c r="F171" s="555"/>
    </row>
    <row r="172" spans="1:6">
      <c r="A172" s="555" t="s">
        <v>1440</v>
      </c>
      <c r="B172" s="555" t="s">
        <v>1268</v>
      </c>
      <c r="C172" s="555" t="s">
        <v>1292</v>
      </c>
      <c r="D172" s="555">
        <v>39</v>
      </c>
      <c r="E172" s="555">
        <v>357</v>
      </c>
      <c r="F172" s="555"/>
    </row>
    <row r="173" spans="1:6">
      <c r="A173" s="555" t="s">
        <v>1441</v>
      </c>
      <c r="B173" s="555" t="s">
        <v>1268</v>
      </c>
      <c r="C173" s="555" t="s">
        <v>1292</v>
      </c>
      <c r="D173" s="555">
        <v>27</v>
      </c>
      <c r="E173" s="555">
        <v>293</v>
      </c>
      <c r="F173" s="555"/>
    </row>
    <row r="174" spans="1:6">
      <c r="A174" s="555" t="s">
        <v>1442</v>
      </c>
      <c r="B174" s="555" t="s">
        <v>1268</v>
      </c>
      <c r="C174" s="555" t="s">
        <v>1292</v>
      </c>
      <c r="D174" s="555">
        <v>14</v>
      </c>
      <c r="E174" s="555">
        <v>146</v>
      </c>
      <c r="F174" s="555"/>
    </row>
    <row r="175" spans="1:6">
      <c r="A175" s="555" t="s">
        <v>1443</v>
      </c>
      <c r="B175" s="555" t="s">
        <v>1268</v>
      </c>
      <c r="C175" s="555" t="s">
        <v>1292</v>
      </c>
      <c r="D175" s="555">
        <v>9</v>
      </c>
      <c r="E175" s="555">
        <v>111</v>
      </c>
      <c r="F175" s="555"/>
    </row>
    <row r="176" spans="1:6">
      <c r="A176" s="555" t="s">
        <v>1444</v>
      </c>
      <c r="B176" s="555" t="s">
        <v>1268</v>
      </c>
      <c r="C176" s="555" t="s">
        <v>1292</v>
      </c>
      <c r="D176" s="555">
        <v>0</v>
      </c>
      <c r="E176" s="555">
        <v>0</v>
      </c>
      <c r="F176" s="555"/>
    </row>
    <row r="177" spans="1:6">
      <c r="A177" s="555" t="s">
        <v>1445</v>
      </c>
      <c r="B177" s="555" t="s">
        <v>1250</v>
      </c>
      <c r="C177" s="555" t="s">
        <v>1290</v>
      </c>
      <c r="D177" s="555">
        <v>74</v>
      </c>
      <c r="E177" s="555">
        <v>1132</v>
      </c>
      <c r="F177" s="555"/>
    </row>
    <row r="178" spans="1:6">
      <c r="A178" s="555" t="s">
        <v>1446</v>
      </c>
      <c r="B178" s="555" t="s">
        <v>1250</v>
      </c>
      <c r="C178" s="555" t="s">
        <v>1290</v>
      </c>
      <c r="D178" s="555">
        <v>58</v>
      </c>
      <c r="E178" s="555">
        <v>794</v>
      </c>
      <c r="F178" s="555"/>
    </row>
    <row r="179" spans="1:6">
      <c r="A179" s="555" t="s">
        <v>1447</v>
      </c>
      <c r="B179" s="555" t="s">
        <v>1250</v>
      </c>
      <c r="C179" s="555" t="s">
        <v>1290</v>
      </c>
      <c r="D179" s="555">
        <v>48</v>
      </c>
      <c r="E179" s="555">
        <v>654</v>
      </c>
      <c r="F179" s="555"/>
    </row>
    <row r="180" spans="1:6">
      <c r="A180" s="555" t="s">
        <v>1448</v>
      </c>
      <c r="B180" s="555" t="s">
        <v>1250</v>
      </c>
      <c r="C180" s="555" t="s">
        <v>1290</v>
      </c>
      <c r="D180" s="555">
        <v>56</v>
      </c>
      <c r="E180" s="555">
        <v>713</v>
      </c>
      <c r="F180" s="555"/>
    </row>
    <row r="181" spans="1:6">
      <c r="A181" s="555" t="s">
        <v>1449</v>
      </c>
      <c r="B181" s="555" t="s">
        <v>1250</v>
      </c>
      <c r="C181" s="555" t="s">
        <v>1290</v>
      </c>
      <c r="D181" s="555">
        <v>18</v>
      </c>
      <c r="E181" s="555">
        <v>336</v>
      </c>
      <c r="F181" s="555"/>
    </row>
    <row r="182" spans="1:6">
      <c r="A182" s="555" t="s">
        <v>1450</v>
      </c>
      <c r="B182" s="555" t="s">
        <v>1250</v>
      </c>
      <c r="C182" s="555" t="s">
        <v>1290</v>
      </c>
      <c r="D182" s="555">
        <v>3</v>
      </c>
      <c r="E182" s="555">
        <v>30</v>
      </c>
      <c r="F182" s="555"/>
    </row>
    <row r="183" spans="1:6">
      <c r="A183" s="555" t="s">
        <v>1451</v>
      </c>
      <c r="B183" s="555" t="s">
        <v>1250</v>
      </c>
      <c r="C183" s="555" t="s">
        <v>1290</v>
      </c>
      <c r="D183" s="555">
        <v>2</v>
      </c>
      <c r="E183" s="555">
        <v>17</v>
      </c>
      <c r="F183" s="555"/>
    </row>
    <row r="184" spans="1:6">
      <c r="A184" s="555" t="s">
        <v>1452</v>
      </c>
      <c r="B184" s="555" t="s">
        <v>1250</v>
      </c>
      <c r="C184" s="555" t="s">
        <v>1290</v>
      </c>
      <c r="D184" s="555">
        <v>4</v>
      </c>
      <c r="E184" s="555">
        <v>18</v>
      </c>
      <c r="F184" s="555"/>
    </row>
    <row r="185" spans="1:6">
      <c r="A185" s="555" t="s">
        <v>1453</v>
      </c>
      <c r="B185" s="555" t="s">
        <v>1268</v>
      </c>
      <c r="C185" s="555" t="s">
        <v>1290</v>
      </c>
      <c r="D185" s="555">
        <v>35</v>
      </c>
      <c r="E185" s="555">
        <v>347</v>
      </c>
      <c r="F185" s="555"/>
    </row>
    <row r="186" spans="1:6">
      <c r="A186" s="555" t="s">
        <v>1454</v>
      </c>
      <c r="B186" s="555" t="s">
        <v>1268</v>
      </c>
      <c r="C186" s="555" t="s">
        <v>1290</v>
      </c>
      <c r="D186" s="555">
        <v>29</v>
      </c>
      <c r="E186" s="555">
        <v>287</v>
      </c>
      <c r="F186" s="555"/>
    </row>
    <row r="187" spans="1:6">
      <c r="A187" s="555" t="s">
        <v>1455</v>
      </c>
      <c r="B187" s="555" t="s">
        <v>1268</v>
      </c>
      <c r="C187" s="555" t="s">
        <v>1290</v>
      </c>
      <c r="D187" s="555">
        <v>9</v>
      </c>
      <c r="E187" s="555">
        <v>76</v>
      </c>
      <c r="F187" s="555"/>
    </row>
    <row r="188" spans="1:6">
      <c r="A188" s="555" t="s">
        <v>1456</v>
      </c>
      <c r="B188" s="555" t="s">
        <v>1268</v>
      </c>
      <c r="C188" s="555" t="s">
        <v>1290</v>
      </c>
      <c r="D188" s="555">
        <v>6</v>
      </c>
      <c r="E188" s="555">
        <v>57</v>
      </c>
      <c r="F188" s="555"/>
    </row>
    <row r="189" spans="1:6">
      <c r="A189" s="555" t="s">
        <v>1457</v>
      </c>
      <c r="B189" s="555" t="s">
        <v>1268</v>
      </c>
      <c r="C189" s="555" t="s">
        <v>1290</v>
      </c>
      <c r="D189" s="555">
        <v>0</v>
      </c>
      <c r="E189" s="555">
        <v>0</v>
      </c>
      <c r="F189" s="555"/>
    </row>
    <row r="190" spans="1:6">
      <c r="A190" s="555" t="s">
        <v>1458</v>
      </c>
      <c r="B190" s="555" t="s">
        <v>1250</v>
      </c>
      <c r="C190" s="555" t="s">
        <v>1288</v>
      </c>
      <c r="D190" s="555">
        <v>74</v>
      </c>
      <c r="E190" s="555">
        <v>1038</v>
      </c>
      <c r="F190" s="555"/>
    </row>
    <row r="191" spans="1:6">
      <c r="A191" s="555" t="s">
        <v>1459</v>
      </c>
      <c r="B191" s="555" t="s">
        <v>1250</v>
      </c>
      <c r="C191" s="555" t="s">
        <v>1288</v>
      </c>
      <c r="D191" s="555">
        <v>63</v>
      </c>
      <c r="E191" s="555">
        <v>805</v>
      </c>
      <c r="F191" s="555"/>
    </row>
    <row r="192" spans="1:6">
      <c r="A192" s="555" t="s">
        <v>1460</v>
      </c>
      <c r="B192" s="555" t="s">
        <v>1250</v>
      </c>
      <c r="C192" s="555" t="s">
        <v>1288</v>
      </c>
      <c r="D192" s="555">
        <v>42</v>
      </c>
      <c r="E192" s="555">
        <v>510</v>
      </c>
      <c r="F192" s="555"/>
    </row>
    <row r="193" spans="1:6">
      <c r="A193" s="555" t="s">
        <v>1461</v>
      </c>
      <c r="B193" s="555" t="s">
        <v>1250</v>
      </c>
      <c r="C193" s="555" t="s">
        <v>1288</v>
      </c>
      <c r="D193" s="555">
        <v>24</v>
      </c>
      <c r="E193" s="555">
        <v>348</v>
      </c>
      <c r="F193" s="555"/>
    </row>
    <row r="194" spans="1:6">
      <c r="A194" s="555" t="s">
        <v>1462</v>
      </c>
      <c r="B194" s="555" t="s">
        <v>1250</v>
      </c>
      <c r="C194" s="555" t="s">
        <v>1288</v>
      </c>
      <c r="D194" s="555">
        <v>12</v>
      </c>
      <c r="E194" s="555">
        <v>158</v>
      </c>
      <c r="F194" s="555"/>
    </row>
    <row r="195" spans="1:6">
      <c r="A195" s="555" t="s">
        <v>1463</v>
      </c>
      <c r="B195" s="555" t="s">
        <v>1250</v>
      </c>
      <c r="C195" s="555" t="s">
        <v>1288</v>
      </c>
      <c r="D195" s="555">
        <v>3</v>
      </c>
      <c r="E195" s="555">
        <v>38</v>
      </c>
      <c r="F195" s="555"/>
    </row>
    <row r="196" spans="1:6">
      <c r="A196" s="555" t="s">
        <v>1464</v>
      </c>
      <c r="B196" s="555" t="s">
        <v>1250</v>
      </c>
      <c r="C196" s="555" t="s">
        <v>1288</v>
      </c>
      <c r="D196" s="555">
        <v>1</v>
      </c>
      <c r="E196" s="555">
        <v>28</v>
      </c>
      <c r="F196" s="555"/>
    </row>
    <row r="197" spans="1:6">
      <c r="A197" s="555" t="s">
        <v>1465</v>
      </c>
      <c r="B197" s="555" t="s">
        <v>1268</v>
      </c>
      <c r="C197" s="555" t="s">
        <v>1288</v>
      </c>
      <c r="D197" s="555">
        <v>65</v>
      </c>
      <c r="E197" s="555">
        <v>682</v>
      </c>
      <c r="F197" s="555"/>
    </row>
    <row r="198" spans="1:6">
      <c r="A198" s="555" t="s">
        <v>1466</v>
      </c>
      <c r="B198" s="555" t="s">
        <v>1268</v>
      </c>
      <c r="C198" s="555" t="s">
        <v>1288</v>
      </c>
      <c r="D198" s="555">
        <v>12</v>
      </c>
      <c r="E198" s="555">
        <v>116</v>
      </c>
      <c r="F198" s="555"/>
    </row>
    <row r="199" spans="1:6">
      <c r="A199" s="555" t="s">
        <v>1467</v>
      </c>
      <c r="B199" s="555" t="s">
        <v>1268</v>
      </c>
      <c r="C199" s="555" t="s">
        <v>1288</v>
      </c>
      <c r="D199" s="555">
        <v>0</v>
      </c>
      <c r="E199" s="555">
        <v>0</v>
      </c>
      <c r="F199" s="555"/>
    </row>
    <row r="200" spans="1:6">
      <c r="A200" s="555" t="s">
        <v>1468</v>
      </c>
      <c r="B200" s="555" t="s">
        <v>1268</v>
      </c>
      <c r="C200" s="555" t="s">
        <v>1288</v>
      </c>
      <c r="D200" s="555">
        <v>0</v>
      </c>
      <c r="E200" s="555">
        <v>0</v>
      </c>
      <c r="F200" s="555"/>
    </row>
    <row r="201" spans="1:6">
      <c r="A201" s="555" t="s">
        <v>1469</v>
      </c>
      <c r="B201" s="555" t="s">
        <v>1268</v>
      </c>
      <c r="C201" s="555" t="s">
        <v>1288</v>
      </c>
      <c r="D201" s="555">
        <v>0</v>
      </c>
      <c r="E201" s="555">
        <v>0</v>
      </c>
      <c r="F201" s="555"/>
    </row>
    <row r="202" spans="1:6">
      <c r="A202" s="555" t="s">
        <v>1470</v>
      </c>
      <c r="B202" s="555" t="s">
        <v>1250</v>
      </c>
      <c r="C202" s="555" t="s">
        <v>1286</v>
      </c>
      <c r="D202" s="555">
        <v>59</v>
      </c>
      <c r="E202" s="555">
        <v>996</v>
      </c>
      <c r="F202" s="555"/>
    </row>
    <row r="203" spans="1:6">
      <c r="A203" s="555" t="s">
        <v>1471</v>
      </c>
      <c r="B203" s="555" t="s">
        <v>1250</v>
      </c>
      <c r="C203" s="555" t="s">
        <v>1286</v>
      </c>
      <c r="D203" s="555">
        <v>45</v>
      </c>
      <c r="E203" s="555">
        <v>685</v>
      </c>
      <c r="F203" s="555"/>
    </row>
    <row r="204" spans="1:6">
      <c r="A204" s="555" t="s">
        <v>1472</v>
      </c>
      <c r="B204" s="555" t="s">
        <v>1250</v>
      </c>
      <c r="C204" s="555" t="s">
        <v>1286</v>
      </c>
      <c r="D204" s="555">
        <v>22</v>
      </c>
      <c r="E204" s="555">
        <v>434</v>
      </c>
      <c r="F204" s="555"/>
    </row>
    <row r="205" spans="1:6">
      <c r="A205" s="555" t="s">
        <v>1473</v>
      </c>
      <c r="B205" s="555" t="s">
        <v>1250</v>
      </c>
      <c r="C205" s="555" t="s">
        <v>1286</v>
      </c>
      <c r="D205" s="555">
        <v>26</v>
      </c>
      <c r="E205" s="555">
        <v>376</v>
      </c>
      <c r="F205" s="555"/>
    </row>
    <row r="206" spans="1:6">
      <c r="A206" s="555" t="s">
        <v>1474</v>
      </c>
      <c r="B206" s="555" t="s">
        <v>1250</v>
      </c>
      <c r="C206" s="555" t="s">
        <v>1286</v>
      </c>
      <c r="D206" s="555">
        <v>24</v>
      </c>
      <c r="E206" s="555">
        <v>276</v>
      </c>
      <c r="F206" s="555"/>
    </row>
    <row r="207" spans="1:6">
      <c r="A207" s="555" t="s">
        <v>1475</v>
      </c>
      <c r="B207" s="555" t="s">
        <v>1250</v>
      </c>
      <c r="C207" s="555" t="s">
        <v>1286</v>
      </c>
      <c r="D207" s="555">
        <v>19</v>
      </c>
      <c r="E207" s="555">
        <v>241</v>
      </c>
      <c r="F207" s="555"/>
    </row>
    <row r="208" spans="1:6">
      <c r="A208" s="555" t="s">
        <v>1476</v>
      </c>
      <c r="B208" s="555" t="s">
        <v>1250</v>
      </c>
      <c r="C208" s="555" t="s">
        <v>1286</v>
      </c>
      <c r="D208" s="555">
        <v>18</v>
      </c>
      <c r="E208" s="555">
        <v>205</v>
      </c>
      <c r="F208" s="555"/>
    </row>
    <row r="209" spans="1:6">
      <c r="A209" s="555" t="s">
        <v>1477</v>
      </c>
      <c r="B209" s="555" t="s">
        <v>1268</v>
      </c>
      <c r="C209" s="555" t="s">
        <v>1286</v>
      </c>
      <c r="D209" s="555">
        <v>75</v>
      </c>
      <c r="E209" s="555">
        <v>933</v>
      </c>
      <c r="F209" s="555"/>
    </row>
    <row r="210" spans="1:6">
      <c r="A210" s="555" t="s">
        <v>1478</v>
      </c>
      <c r="B210" s="555" t="s">
        <v>1268</v>
      </c>
      <c r="C210" s="555" t="s">
        <v>1286</v>
      </c>
      <c r="D210" s="555">
        <v>21</v>
      </c>
      <c r="E210" s="555">
        <v>201</v>
      </c>
      <c r="F210" s="555"/>
    </row>
    <row r="211" spans="1:6">
      <c r="A211" s="555" t="s">
        <v>1479</v>
      </c>
      <c r="B211" s="555" t="s">
        <v>1268</v>
      </c>
      <c r="C211" s="555" t="s">
        <v>1286</v>
      </c>
      <c r="D211" s="555">
        <v>16</v>
      </c>
      <c r="E211" s="555">
        <v>114</v>
      </c>
      <c r="F211" s="555"/>
    </row>
    <row r="212" spans="1:6">
      <c r="A212" s="555" t="s">
        <v>1480</v>
      </c>
      <c r="B212" s="555" t="s">
        <v>1268</v>
      </c>
      <c r="C212" s="555" t="s">
        <v>1286</v>
      </c>
      <c r="D212" s="555">
        <v>0</v>
      </c>
      <c r="E212" s="555">
        <v>0</v>
      </c>
      <c r="F212" s="555"/>
    </row>
    <row r="213" spans="1:6">
      <c r="A213" s="555" t="s">
        <v>1481</v>
      </c>
      <c r="B213" s="555" t="s">
        <v>1268</v>
      </c>
      <c r="C213" s="555" t="s">
        <v>1286</v>
      </c>
      <c r="D213" s="555">
        <v>0</v>
      </c>
      <c r="E213" s="555">
        <v>0</v>
      </c>
      <c r="F213" s="555"/>
    </row>
    <row r="214" spans="1:6">
      <c r="A214" s="555" t="s">
        <v>1482</v>
      </c>
      <c r="B214" s="555" t="s">
        <v>1250</v>
      </c>
      <c r="C214" s="555" t="s">
        <v>1284</v>
      </c>
      <c r="D214" s="555">
        <v>79</v>
      </c>
      <c r="E214" s="555">
        <v>1151</v>
      </c>
      <c r="F214" s="555"/>
    </row>
    <row r="215" spans="1:6">
      <c r="A215" s="555" t="s">
        <v>1483</v>
      </c>
      <c r="B215" s="555" t="s">
        <v>1250</v>
      </c>
      <c r="C215" s="555" t="s">
        <v>1284</v>
      </c>
      <c r="D215" s="555">
        <v>58</v>
      </c>
      <c r="E215" s="555">
        <v>737</v>
      </c>
      <c r="F215" s="555"/>
    </row>
    <row r="216" spans="1:6">
      <c r="A216" s="555" t="s">
        <v>1484</v>
      </c>
      <c r="B216" s="555" t="s">
        <v>1250</v>
      </c>
      <c r="C216" s="555" t="s">
        <v>1284</v>
      </c>
      <c r="D216" s="555">
        <v>33</v>
      </c>
      <c r="E216" s="555">
        <v>349</v>
      </c>
      <c r="F216" s="555"/>
    </row>
    <row r="217" spans="1:6">
      <c r="A217" s="555" t="s">
        <v>1485</v>
      </c>
      <c r="B217" s="555" t="s">
        <v>1250</v>
      </c>
      <c r="C217" s="555" t="s">
        <v>1284</v>
      </c>
      <c r="D217" s="555">
        <v>27</v>
      </c>
      <c r="E217" s="555">
        <v>379</v>
      </c>
      <c r="F217" s="555"/>
    </row>
    <row r="218" spans="1:6">
      <c r="A218" s="555" t="s">
        <v>1486</v>
      </c>
      <c r="B218" s="555" t="s">
        <v>1250</v>
      </c>
      <c r="C218" s="555" t="s">
        <v>1284</v>
      </c>
      <c r="D218" s="555">
        <v>32</v>
      </c>
      <c r="E218" s="555">
        <v>372</v>
      </c>
      <c r="F218" s="555"/>
    </row>
    <row r="219" spans="1:6">
      <c r="A219" s="555" t="s">
        <v>1487</v>
      </c>
      <c r="B219" s="555" t="s">
        <v>1250</v>
      </c>
      <c r="C219" s="555" t="s">
        <v>1284</v>
      </c>
      <c r="D219" s="555">
        <v>16</v>
      </c>
      <c r="E219" s="555">
        <v>149</v>
      </c>
      <c r="F219" s="555"/>
    </row>
    <row r="220" spans="1:6">
      <c r="A220" s="555" t="s">
        <v>1488</v>
      </c>
      <c r="B220" s="555" t="s">
        <v>1250</v>
      </c>
      <c r="C220" s="555" t="s">
        <v>1284</v>
      </c>
      <c r="D220" s="555">
        <v>2</v>
      </c>
      <c r="E220" s="555">
        <v>18</v>
      </c>
      <c r="F220" s="555"/>
    </row>
    <row r="221" spans="1:6">
      <c r="A221" s="555" t="s">
        <v>1489</v>
      </c>
      <c r="B221" s="555" t="s">
        <v>1268</v>
      </c>
      <c r="C221" s="555" t="s">
        <v>1284</v>
      </c>
      <c r="D221" s="555">
        <v>18</v>
      </c>
      <c r="E221" s="555">
        <v>165</v>
      </c>
      <c r="F221" s="555"/>
    </row>
    <row r="222" spans="1:6">
      <c r="A222" s="555" t="s">
        <v>1490</v>
      </c>
      <c r="B222" s="555" t="s">
        <v>1268</v>
      </c>
      <c r="C222" s="555" t="s">
        <v>1284</v>
      </c>
      <c r="D222" s="555">
        <v>20</v>
      </c>
      <c r="E222" s="555">
        <v>197</v>
      </c>
      <c r="F222" s="555"/>
    </row>
    <row r="223" spans="1:6">
      <c r="A223" s="555" t="s">
        <v>1491</v>
      </c>
      <c r="B223" s="555" t="s">
        <v>1268</v>
      </c>
      <c r="C223" s="555" t="s">
        <v>1284</v>
      </c>
      <c r="D223" s="555">
        <v>15</v>
      </c>
      <c r="E223" s="555">
        <v>160</v>
      </c>
      <c r="F223" s="555"/>
    </row>
    <row r="224" spans="1:6">
      <c r="A224" s="555" t="s">
        <v>1492</v>
      </c>
      <c r="B224" s="555" t="s">
        <v>1268</v>
      </c>
      <c r="C224" s="555" t="s">
        <v>1284</v>
      </c>
      <c r="D224" s="555">
        <v>6</v>
      </c>
      <c r="E224" s="555">
        <v>87</v>
      </c>
      <c r="F224" s="555"/>
    </row>
    <row r="225" spans="1:6">
      <c r="A225" s="555" t="s">
        <v>1493</v>
      </c>
      <c r="B225" s="555" t="s">
        <v>1268</v>
      </c>
      <c r="C225" s="555" t="s">
        <v>1284</v>
      </c>
      <c r="D225" s="555">
        <v>0</v>
      </c>
      <c r="E225" s="555">
        <v>0</v>
      </c>
      <c r="F225" s="555"/>
    </row>
    <row r="226" spans="1:6">
      <c r="A226" s="555" t="s">
        <v>1494</v>
      </c>
      <c r="B226" s="555" t="s">
        <v>1250</v>
      </c>
      <c r="C226" s="555" t="s">
        <v>1282</v>
      </c>
      <c r="D226" s="555">
        <v>92</v>
      </c>
      <c r="E226" s="555">
        <v>1194</v>
      </c>
      <c r="F226" s="555"/>
    </row>
    <row r="227" spans="1:6">
      <c r="A227" s="555" t="s">
        <v>1495</v>
      </c>
      <c r="B227" s="555" t="s">
        <v>1250</v>
      </c>
      <c r="C227" s="555" t="s">
        <v>1282</v>
      </c>
      <c r="D227" s="555">
        <v>75</v>
      </c>
      <c r="E227" s="555">
        <v>1159</v>
      </c>
      <c r="F227" s="555"/>
    </row>
    <row r="228" spans="1:6">
      <c r="A228" s="555" t="s">
        <v>1496</v>
      </c>
      <c r="B228" s="555" t="s">
        <v>1250</v>
      </c>
      <c r="C228" s="555" t="s">
        <v>1282</v>
      </c>
      <c r="D228" s="555">
        <v>63</v>
      </c>
      <c r="E228" s="555">
        <v>986</v>
      </c>
      <c r="F228" s="555"/>
    </row>
    <row r="229" spans="1:6">
      <c r="A229" s="555" t="s">
        <v>1497</v>
      </c>
      <c r="B229" s="555" t="s">
        <v>1250</v>
      </c>
      <c r="C229" s="555" t="s">
        <v>1282</v>
      </c>
      <c r="D229" s="555">
        <v>11</v>
      </c>
      <c r="E229" s="555">
        <v>134</v>
      </c>
      <c r="F229" s="555"/>
    </row>
    <row r="230" spans="1:6">
      <c r="A230" s="555" t="s">
        <v>1498</v>
      </c>
      <c r="B230" s="555" t="s">
        <v>1250</v>
      </c>
      <c r="C230" s="555" t="s">
        <v>1282</v>
      </c>
      <c r="D230" s="555">
        <v>5</v>
      </c>
      <c r="E230" s="555">
        <v>62</v>
      </c>
      <c r="F230" s="555"/>
    </row>
    <row r="231" spans="1:6">
      <c r="A231" s="555" t="s">
        <v>1499</v>
      </c>
      <c r="B231" s="555" t="s">
        <v>1250</v>
      </c>
      <c r="C231" s="555" t="s">
        <v>1282</v>
      </c>
      <c r="D231" s="555">
        <v>3</v>
      </c>
      <c r="E231" s="555">
        <v>10</v>
      </c>
      <c r="F231" s="555"/>
    </row>
    <row r="232" spans="1:6">
      <c r="A232" s="555" t="s">
        <v>1500</v>
      </c>
      <c r="B232" s="555" t="s">
        <v>1268</v>
      </c>
      <c r="C232" s="555" t="s">
        <v>1282</v>
      </c>
      <c r="D232" s="555">
        <v>41</v>
      </c>
      <c r="E232" s="555">
        <v>535</v>
      </c>
      <c r="F232" s="555"/>
    </row>
    <row r="233" spans="1:6">
      <c r="A233" s="555" t="s">
        <v>1501</v>
      </c>
      <c r="B233" s="555" t="s">
        <v>1268</v>
      </c>
      <c r="C233" s="555" t="s">
        <v>1282</v>
      </c>
      <c r="D233" s="555">
        <v>4</v>
      </c>
      <c r="E233" s="555">
        <v>33</v>
      </c>
      <c r="F233" s="555"/>
    </row>
    <row r="234" spans="1:6">
      <c r="A234" s="555" t="s">
        <v>1502</v>
      </c>
      <c r="B234" s="555" t="s">
        <v>1268</v>
      </c>
      <c r="C234" s="555" t="s">
        <v>1282</v>
      </c>
      <c r="D234" s="555">
        <v>0</v>
      </c>
      <c r="E234" s="555">
        <v>0</v>
      </c>
      <c r="F234" s="555"/>
    </row>
    <row r="235" spans="1:6">
      <c r="A235" s="555" t="s">
        <v>1503</v>
      </c>
      <c r="B235" s="555" t="s">
        <v>1268</v>
      </c>
      <c r="C235" s="555" t="s">
        <v>1282</v>
      </c>
      <c r="D235" s="555">
        <v>0</v>
      </c>
      <c r="E235" s="555">
        <v>0</v>
      </c>
      <c r="F235" s="555"/>
    </row>
    <row r="236" spans="1:6">
      <c r="A236" s="555" t="s">
        <v>1504</v>
      </c>
      <c r="B236" s="555" t="s">
        <v>1268</v>
      </c>
      <c r="C236" s="555" t="s">
        <v>1282</v>
      </c>
      <c r="D236" s="555">
        <v>0</v>
      </c>
      <c r="E236" s="555">
        <v>0</v>
      </c>
      <c r="F236" s="555"/>
    </row>
    <row r="237" spans="1:6">
      <c r="A237" s="555" t="s">
        <v>1505</v>
      </c>
      <c r="B237" s="555" t="s">
        <v>1250</v>
      </c>
      <c r="C237" s="555" t="s">
        <v>1279</v>
      </c>
      <c r="D237" s="555">
        <v>90</v>
      </c>
      <c r="E237" s="555">
        <v>1324</v>
      </c>
      <c r="F237" s="555"/>
    </row>
    <row r="238" spans="1:6">
      <c r="A238" s="555" t="s">
        <v>1506</v>
      </c>
      <c r="B238" s="555" t="s">
        <v>1250</v>
      </c>
      <c r="C238" s="555" t="s">
        <v>1279</v>
      </c>
      <c r="D238" s="555">
        <v>53</v>
      </c>
      <c r="E238" s="555">
        <v>683</v>
      </c>
      <c r="F238" s="555"/>
    </row>
    <row r="239" spans="1:6">
      <c r="A239" s="555" t="s">
        <v>1507</v>
      </c>
      <c r="B239" s="555" t="s">
        <v>1250</v>
      </c>
      <c r="C239" s="555" t="s">
        <v>1279</v>
      </c>
      <c r="D239" s="555">
        <v>29</v>
      </c>
      <c r="E239" s="555">
        <v>467</v>
      </c>
      <c r="F239" s="555"/>
    </row>
    <row r="240" spans="1:6">
      <c r="A240" s="555" t="s">
        <v>1508</v>
      </c>
      <c r="B240" s="555" t="s">
        <v>1250</v>
      </c>
      <c r="C240" s="555" t="s">
        <v>1279</v>
      </c>
      <c r="D240" s="555">
        <v>28</v>
      </c>
      <c r="E240" s="555">
        <v>394</v>
      </c>
      <c r="F240" s="555"/>
    </row>
    <row r="241" spans="1:6">
      <c r="A241" s="555" t="s">
        <v>1509</v>
      </c>
      <c r="B241" s="555" t="s">
        <v>1250</v>
      </c>
      <c r="C241" s="555" t="s">
        <v>1279</v>
      </c>
      <c r="D241" s="555">
        <v>29</v>
      </c>
      <c r="E241" s="555">
        <v>392</v>
      </c>
      <c r="F241" s="555"/>
    </row>
    <row r="242" spans="1:6">
      <c r="A242" s="555" t="s">
        <v>1510</v>
      </c>
      <c r="B242" s="555" t="s">
        <v>1250</v>
      </c>
      <c r="C242" s="555" t="s">
        <v>1279</v>
      </c>
      <c r="D242" s="555">
        <v>10</v>
      </c>
      <c r="E242" s="555">
        <v>112</v>
      </c>
      <c r="F242" s="555"/>
    </row>
    <row r="243" spans="1:6">
      <c r="A243" s="555" t="s">
        <v>1511</v>
      </c>
      <c r="B243" s="555" t="s">
        <v>1268</v>
      </c>
      <c r="C243" s="555" t="s">
        <v>1279</v>
      </c>
      <c r="D243" s="555">
        <v>22</v>
      </c>
      <c r="E243" s="555">
        <v>229</v>
      </c>
      <c r="F243" s="555"/>
    </row>
    <row r="244" spans="1:6">
      <c r="A244" s="555" t="s">
        <v>1512</v>
      </c>
      <c r="B244" s="555" t="s">
        <v>1268</v>
      </c>
      <c r="C244" s="555" t="s">
        <v>1279</v>
      </c>
      <c r="D244" s="555">
        <v>9</v>
      </c>
      <c r="E244" s="555">
        <v>79</v>
      </c>
      <c r="F244" s="555"/>
    </row>
    <row r="245" spans="1:6">
      <c r="A245" s="555" t="s">
        <v>1513</v>
      </c>
      <c r="B245" s="555" t="s">
        <v>1268</v>
      </c>
      <c r="C245" s="555" t="s">
        <v>1279</v>
      </c>
      <c r="D245" s="555">
        <v>5</v>
      </c>
      <c r="E245" s="555">
        <v>37</v>
      </c>
      <c r="F245" s="555"/>
    </row>
    <row r="246" spans="1:6">
      <c r="A246" s="555" t="s">
        <v>1514</v>
      </c>
      <c r="B246" s="555" t="s">
        <v>1268</v>
      </c>
      <c r="C246" s="555" t="s">
        <v>1279</v>
      </c>
      <c r="D246" s="555">
        <v>0</v>
      </c>
      <c r="E246" s="555">
        <v>0</v>
      </c>
      <c r="F246" s="555"/>
    </row>
    <row r="247" spans="1:6">
      <c r="A247" s="555" t="s">
        <v>1515</v>
      </c>
      <c r="B247" s="555" t="s">
        <v>1268</v>
      </c>
      <c r="C247" s="555" t="s">
        <v>1279</v>
      </c>
      <c r="D247" s="555">
        <v>0</v>
      </c>
      <c r="E247" s="555">
        <v>0</v>
      </c>
      <c r="F247" s="555"/>
    </row>
    <row r="248" spans="1:6">
      <c r="A248" s="555" t="s">
        <v>1516</v>
      </c>
      <c r="B248" s="555" t="s">
        <v>1250</v>
      </c>
      <c r="C248" s="555" t="s">
        <v>1277</v>
      </c>
      <c r="D248" s="555">
        <v>84</v>
      </c>
      <c r="E248" s="555">
        <v>1330</v>
      </c>
      <c r="F248" s="555"/>
    </row>
    <row r="249" spans="1:6">
      <c r="A249" s="555" t="s">
        <v>1517</v>
      </c>
      <c r="B249" s="555" t="s">
        <v>1250</v>
      </c>
      <c r="C249" s="555" t="s">
        <v>1277</v>
      </c>
      <c r="D249" s="555">
        <v>76</v>
      </c>
      <c r="E249" s="555">
        <v>1060</v>
      </c>
      <c r="F249" s="555"/>
    </row>
    <row r="250" spans="1:6">
      <c r="A250" s="555" t="s">
        <v>1518</v>
      </c>
      <c r="B250" s="555" t="s">
        <v>1250</v>
      </c>
      <c r="C250" s="555" t="s">
        <v>1277</v>
      </c>
      <c r="D250" s="555">
        <v>29</v>
      </c>
      <c r="E250" s="555">
        <v>413</v>
      </c>
      <c r="F250" s="555"/>
    </row>
    <row r="251" spans="1:6">
      <c r="A251" s="555" t="s">
        <v>1519</v>
      </c>
      <c r="B251" s="555" t="s">
        <v>1250</v>
      </c>
      <c r="C251" s="555" t="s">
        <v>1277</v>
      </c>
      <c r="D251" s="555">
        <v>19</v>
      </c>
      <c r="E251" s="555">
        <v>215</v>
      </c>
      <c r="F251" s="555"/>
    </row>
    <row r="252" spans="1:6">
      <c r="A252" s="555" t="s">
        <v>1520</v>
      </c>
      <c r="B252" s="555" t="s">
        <v>1250</v>
      </c>
      <c r="C252" s="555" t="s">
        <v>1277</v>
      </c>
      <c r="D252" s="555">
        <v>16</v>
      </c>
      <c r="E252" s="555">
        <v>171</v>
      </c>
      <c r="F252" s="555"/>
    </row>
    <row r="253" spans="1:6">
      <c r="A253" s="555" t="s">
        <v>1521</v>
      </c>
      <c r="B253" s="555" t="s">
        <v>1250</v>
      </c>
      <c r="C253" s="555" t="s">
        <v>1277</v>
      </c>
      <c r="D253" s="555">
        <v>7</v>
      </c>
      <c r="E253" s="555">
        <v>101</v>
      </c>
      <c r="F253" s="555"/>
    </row>
    <row r="254" spans="1:6">
      <c r="A254" s="555" t="s">
        <v>1522</v>
      </c>
      <c r="B254" s="555" t="s">
        <v>1250</v>
      </c>
      <c r="C254" s="555" t="s">
        <v>1277</v>
      </c>
      <c r="D254" s="555">
        <v>11</v>
      </c>
      <c r="E254" s="555">
        <v>84</v>
      </c>
      <c r="F254" s="555"/>
    </row>
    <row r="255" spans="1:6">
      <c r="A255" s="555" t="s">
        <v>1523</v>
      </c>
      <c r="B255" s="555" t="s">
        <v>1268</v>
      </c>
      <c r="C255" s="555" t="s">
        <v>1277</v>
      </c>
      <c r="D255" s="555">
        <v>37</v>
      </c>
      <c r="E255" s="555">
        <v>331</v>
      </c>
      <c r="F255" s="555"/>
    </row>
    <row r="256" spans="1:6">
      <c r="A256" s="555" t="s">
        <v>1524</v>
      </c>
      <c r="B256" s="555" t="s">
        <v>1268</v>
      </c>
      <c r="C256" s="555" t="s">
        <v>1277</v>
      </c>
      <c r="D256" s="555">
        <v>14</v>
      </c>
      <c r="E256" s="555">
        <v>104</v>
      </c>
      <c r="F256" s="555"/>
    </row>
    <row r="257" spans="1:6">
      <c r="A257" s="555" t="s">
        <v>1525</v>
      </c>
      <c r="B257" s="555" t="s">
        <v>1268</v>
      </c>
      <c r="C257" s="555" t="s">
        <v>1277</v>
      </c>
      <c r="D257" s="555">
        <v>5</v>
      </c>
      <c r="E257" s="555">
        <v>48</v>
      </c>
      <c r="F257" s="555"/>
    </row>
    <row r="258" spans="1:6">
      <c r="A258" s="555" t="s">
        <v>1526</v>
      </c>
      <c r="B258" s="555" t="s">
        <v>1268</v>
      </c>
      <c r="C258" s="555" t="s">
        <v>1277</v>
      </c>
      <c r="D258" s="555">
        <v>0</v>
      </c>
      <c r="E258" s="555">
        <v>0</v>
      </c>
      <c r="F258" s="555"/>
    </row>
    <row r="259" spans="1:6">
      <c r="A259" s="555" t="s">
        <v>1527</v>
      </c>
      <c r="B259" s="555" t="s">
        <v>1268</v>
      </c>
      <c r="C259" s="555" t="s">
        <v>1277</v>
      </c>
      <c r="D259" s="555">
        <v>0</v>
      </c>
      <c r="E259" s="555">
        <v>0</v>
      </c>
      <c r="F259" s="555"/>
    </row>
    <row r="260" spans="1:6">
      <c r="A260" s="555" t="s">
        <v>1528</v>
      </c>
      <c r="B260" s="555" t="s">
        <v>1250</v>
      </c>
      <c r="C260" s="555" t="s">
        <v>1275</v>
      </c>
      <c r="D260" s="555">
        <v>78</v>
      </c>
      <c r="E260" s="555">
        <v>1185</v>
      </c>
      <c r="F260" s="555"/>
    </row>
    <row r="261" spans="1:6">
      <c r="A261" s="555" t="s">
        <v>1529</v>
      </c>
      <c r="B261" s="555" t="s">
        <v>1250</v>
      </c>
      <c r="C261" s="555" t="s">
        <v>1275</v>
      </c>
      <c r="D261" s="555">
        <v>69</v>
      </c>
      <c r="E261" s="555">
        <v>762</v>
      </c>
      <c r="F261" s="555"/>
    </row>
    <row r="262" spans="1:6">
      <c r="A262" s="555" t="s">
        <v>1530</v>
      </c>
      <c r="B262" s="555" t="s">
        <v>1250</v>
      </c>
      <c r="C262" s="555" t="s">
        <v>1275</v>
      </c>
      <c r="D262" s="555">
        <v>61</v>
      </c>
      <c r="E262" s="555">
        <v>789</v>
      </c>
      <c r="F262" s="555"/>
    </row>
    <row r="263" spans="1:6">
      <c r="A263" s="555" t="s">
        <v>1531</v>
      </c>
      <c r="B263" s="555" t="s">
        <v>1250</v>
      </c>
      <c r="C263" s="555" t="s">
        <v>1275</v>
      </c>
      <c r="D263" s="555">
        <v>32</v>
      </c>
      <c r="E263" s="555">
        <v>349</v>
      </c>
      <c r="F263" s="555"/>
    </row>
    <row r="264" spans="1:6">
      <c r="A264" s="555" t="s">
        <v>1532</v>
      </c>
      <c r="B264" s="555" t="s">
        <v>1250</v>
      </c>
      <c r="C264" s="555" t="s">
        <v>1275</v>
      </c>
      <c r="D264" s="555">
        <v>37</v>
      </c>
      <c r="E264" s="555">
        <v>399</v>
      </c>
      <c r="F264" s="555"/>
    </row>
    <row r="265" spans="1:6">
      <c r="A265" s="555" t="s">
        <v>1533</v>
      </c>
      <c r="B265" s="555" t="s">
        <v>1250</v>
      </c>
      <c r="C265" s="555" t="s">
        <v>1275</v>
      </c>
      <c r="D265" s="555">
        <v>3</v>
      </c>
      <c r="E265" s="555">
        <v>59</v>
      </c>
      <c r="F265" s="555"/>
    </row>
    <row r="266" spans="1:6">
      <c r="A266" s="555" t="s">
        <v>1534</v>
      </c>
      <c r="B266" s="555" t="s">
        <v>1250</v>
      </c>
      <c r="C266" s="555" t="s">
        <v>1275</v>
      </c>
      <c r="D266" s="555">
        <v>3</v>
      </c>
      <c r="E266" s="555">
        <v>54</v>
      </c>
      <c r="F266" s="555"/>
    </row>
    <row r="267" spans="1:6">
      <c r="A267" s="555" t="s">
        <v>1535</v>
      </c>
      <c r="B267" s="555" t="s">
        <v>1250</v>
      </c>
      <c r="C267" s="555" t="s">
        <v>1275</v>
      </c>
      <c r="D267" s="555">
        <v>0</v>
      </c>
      <c r="E267" s="555">
        <v>0</v>
      </c>
      <c r="F267" s="555"/>
    </row>
    <row r="268" spans="1:6">
      <c r="A268" s="555" t="s">
        <v>1536</v>
      </c>
      <c r="B268" s="555" t="s">
        <v>1268</v>
      </c>
      <c r="C268" s="555" t="s">
        <v>1275</v>
      </c>
      <c r="D268" s="555">
        <v>35</v>
      </c>
      <c r="E268" s="555">
        <v>401</v>
      </c>
      <c r="F268" s="555"/>
    </row>
    <row r="269" spans="1:6">
      <c r="A269" s="555" t="s">
        <v>1537</v>
      </c>
      <c r="B269" s="555" t="s">
        <v>1268</v>
      </c>
      <c r="C269" s="555" t="s">
        <v>1275</v>
      </c>
      <c r="D269" s="555">
        <v>14</v>
      </c>
      <c r="E269" s="555">
        <v>119</v>
      </c>
      <c r="F269" s="555"/>
    </row>
    <row r="270" spans="1:6">
      <c r="A270" s="555" t="s">
        <v>1538</v>
      </c>
      <c r="B270" s="555" t="s">
        <v>1268</v>
      </c>
      <c r="C270" s="555" t="s">
        <v>1275</v>
      </c>
      <c r="D270" s="555">
        <v>2</v>
      </c>
      <c r="E270" s="555">
        <v>17</v>
      </c>
      <c r="F270" s="555"/>
    </row>
    <row r="271" spans="1:6">
      <c r="A271" s="555" t="s">
        <v>1539</v>
      </c>
      <c r="B271" s="555" t="s">
        <v>1268</v>
      </c>
      <c r="C271" s="555" t="s">
        <v>1275</v>
      </c>
      <c r="D271" s="555">
        <v>0</v>
      </c>
      <c r="E271" s="555">
        <v>0</v>
      </c>
      <c r="F271" s="555"/>
    </row>
    <row r="272" spans="1:6">
      <c r="A272" s="555" t="s">
        <v>1540</v>
      </c>
      <c r="B272" s="555" t="s">
        <v>1268</v>
      </c>
      <c r="C272" s="555" t="s">
        <v>1275</v>
      </c>
      <c r="D272" s="555">
        <v>0</v>
      </c>
      <c r="E272" s="555">
        <v>4</v>
      </c>
      <c r="F272" s="555"/>
    </row>
    <row r="273" spans="1:6">
      <c r="A273" s="555" t="s">
        <v>1541</v>
      </c>
      <c r="B273" s="555" t="s">
        <v>1250</v>
      </c>
      <c r="C273" s="555" t="s">
        <v>1273</v>
      </c>
      <c r="D273" s="555">
        <v>65</v>
      </c>
      <c r="E273" s="555">
        <v>1056</v>
      </c>
      <c r="F273" s="555"/>
    </row>
    <row r="274" spans="1:6">
      <c r="A274" s="555" t="s">
        <v>1542</v>
      </c>
      <c r="B274" s="555" t="s">
        <v>1250</v>
      </c>
      <c r="C274" s="555" t="s">
        <v>1273</v>
      </c>
      <c r="D274" s="555">
        <v>78</v>
      </c>
      <c r="E274" s="555">
        <v>1055</v>
      </c>
      <c r="F274" s="555"/>
    </row>
    <row r="275" spans="1:6">
      <c r="A275" s="555" t="s">
        <v>1543</v>
      </c>
      <c r="B275" s="555" t="s">
        <v>1250</v>
      </c>
      <c r="C275" s="555" t="s">
        <v>1273</v>
      </c>
      <c r="D275" s="555">
        <v>48</v>
      </c>
      <c r="E275" s="555">
        <v>597</v>
      </c>
      <c r="F275" s="555"/>
    </row>
    <row r="276" spans="1:6">
      <c r="A276" s="555" t="s">
        <v>1544</v>
      </c>
      <c r="B276" s="555" t="s">
        <v>1250</v>
      </c>
      <c r="C276" s="555" t="s">
        <v>1273</v>
      </c>
      <c r="D276" s="555">
        <v>40</v>
      </c>
      <c r="E276" s="555">
        <v>543</v>
      </c>
      <c r="F276" s="555"/>
    </row>
    <row r="277" spans="1:6">
      <c r="A277" s="555" t="s">
        <v>1545</v>
      </c>
      <c r="B277" s="555" t="s">
        <v>1250</v>
      </c>
      <c r="C277" s="555" t="s">
        <v>1273</v>
      </c>
      <c r="D277" s="555">
        <v>8</v>
      </c>
      <c r="E277" s="555">
        <v>72</v>
      </c>
      <c r="F277" s="555"/>
    </row>
    <row r="278" spans="1:6">
      <c r="A278" s="555" t="s">
        <v>1546</v>
      </c>
      <c r="B278" s="555" t="s">
        <v>1250</v>
      </c>
      <c r="C278" s="555" t="s">
        <v>1273</v>
      </c>
      <c r="D278" s="555">
        <v>8</v>
      </c>
      <c r="E278" s="555">
        <v>73</v>
      </c>
      <c r="F278" s="555"/>
    </row>
    <row r="279" spans="1:6">
      <c r="A279" s="555" t="s">
        <v>1547</v>
      </c>
      <c r="B279" s="555" t="s">
        <v>1268</v>
      </c>
      <c r="C279" s="555" t="s">
        <v>1273</v>
      </c>
      <c r="D279" s="555">
        <v>38</v>
      </c>
      <c r="E279" s="555">
        <v>425</v>
      </c>
      <c r="F279" s="555"/>
    </row>
    <row r="280" spans="1:6">
      <c r="A280" s="555" t="s">
        <v>1548</v>
      </c>
      <c r="B280" s="555" t="s">
        <v>1268</v>
      </c>
      <c r="C280" s="555" t="s">
        <v>1273</v>
      </c>
      <c r="D280" s="555">
        <v>38</v>
      </c>
      <c r="E280" s="555">
        <v>385</v>
      </c>
      <c r="F280" s="555"/>
    </row>
    <row r="281" spans="1:6">
      <c r="A281" s="555" t="s">
        <v>1549</v>
      </c>
      <c r="B281" s="555" t="s">
        <v>1268</v>
      </c>
      <c r="C281" s="555" t="s">
        <v>1273</v>
      </c>
      <c r="D281" s="555">
        <v>8</v>
      </c>
      <c r="E281" s="555">
        <v>38</v>
      </c>
      <c r="F281" s="555"/>
    </row>
    <row r="282" spans="1:6">
      <c r="A282" s="555" t="s">
        <v>1550</v>
      </c>
      <c r="B282" s="555" t="s">
        <v>1268</v>
      </c>
      <c r="C282" s="555" t="s">
        <v>1273</v>
      </c>
      <c r="D282" s="555">
        <v>5</v>
      </c>
      <c r="E282" s="555">
        <v>21</v>
      </c>
      <c r="F282" s="555"/>
    </row>
    <row r="283" spans="1:6">
      <c r="A283" s="555" t="s">
        <v>1551</v>
      </c>
      <c r="B283" s="555" t="s">
        <v>1268</v>
      </c>
      <c r="C283" s="555" t="s">
        <v>1273</v>
      </c>
      <c r="D283" s="555">
        <v>0</v>
      </c>
      <c r="E283" s="555">
        <v>0</v>
      </c>
      <c r="F283" s="555"/>
    </row>
    <row r="284" spans="1:6">
      <c r="A284" s="555" t="s">
        <v>1552</v>
      </c>
      <c r="B284" s="555" t="s">
        <v>1250</v>
      </c>
      <c r="C284" s="555" t="s">
        <v>1271</v>
      </c>
      <c r="D284" s="555">
        <v>73</v>
      </c>
      <c r="E284" s="555">
        <v>967</v>
      </c>
      <c r="F284" s="555"/>
    </row>
    <row r="285" spans="1:6">
      <c r="A285" s="555" t="s">
        <v>1553</v>
      </c>
      <c r="B285" s="555" t="s">
        <v>1250</v>
      </c>
      <c r="C285" s="555" t="s">
        <v>1271</v>
      </c>
      <c r="D285" s="555">
        <v>57</v>
      </c>
      <c r="E285" s="555">
        <v>854</v>
      </c>
      <c r="F285" s="555"/>
    </row>
    <row r="286" spans="1:6">
      <c r="A286" s="555" t="s">
        <v>1554</v>
      </c>
      <c r="B286" s="555" t="s">
        <v>1250</v>
      </c>
      <c r="C286" s="555" t="s">
        <v>1271</v>
      </c>
      <c r="D286" s="555">
        <v>47</v>
      </c>
      <c r="E286" s="555">
        <v>611</v>
      </c>
      <c r="F286" s="555"/>
    </row>
    <row r="287" spans="1:6">
      <c r="A287" s="555" t="s">
        <v>1555</v>
      </c>
      <c r="B287" s="555" t="s">
        <v>1250</v>
      </c>
      <c r="C287" s="555" t="s">
        <v>1271</v>
      </c>
      <c r="D287" s="555">
        <v>15</v>
      </c>
      <c r="E287" s="555">
        <v>202</v>
      </c>
      <c r="F287" s="555"/>
    </row>
    <row r="288" spans="1:6">
      <c r="A288" s="555" t="s">
        <v>1556</v>
      </c>
      <c r="B288" s="555" t="s">
        <v>1250</v>
      </c>
      <c r="C288" s="555" t="s">
        <v>1271</v>
      </c>
      <c r="D288" s="555">
        <v>10</v>
      </c>
      <c r="E288" s="555">
        <v>126</v>
      </c>
      <c r="F288" s="555"/>
    </row>
    <row r="289" spans="1:6">
      <c r="A289" s="555" t="s">
        <v>1557</v>
      </c>
      <c r="B289" s="555" t="s">
        <v>1250</v>
      </c>
      <c r="C289" s="555" t="s">
        <v>1271</v>
      </c>
      <c r="D289" s="555">
        <v>6</v>
      </c>
      <c r="E289" s="555">
        <v>50</v>
      </c>
      <c r="F289" s="555"/>
    </row>
    <row r="290" spans="1:6">
      <c r="A290" s="555" t="s">
        <v>1558</v>
      </c>
      <c r="B290" s="555" t="s">
        <v>1268</v>
      </c>
      <c r="C290" s="555" t="s">
        <v>1271</v>
      </c>
      <c r="D290" s="555">
        <v>79</v>
      </c>
      <c r="E290" s="555">
        <v>863</v>
      </c>
      <c r="F290" s="555"/>
    </row>
    <row r="291" spans="1:6">
      <c r="A291" s="555" t="s">
        <v>1559</v>
      </c>
      <c r="B291" s="555" t="s">
        <v>1268</v>
      </c>
      <c r="C291" s="555" t="s">
        <v>1271</v>
      </c>
      <c r="D291" s="555">
        <v>16</v>
      </c>
      <c r="E291" s="555">
        <v>142</v>
      </c>
      <c r="F291" s="555"/>
    </row>
    <row r="292" spans="1:6">
      <c r="A292" s="555" t="s">
        <v>1560</v>
      </c>
      <c r="B292" s="555" t="s">
        <v>1268</v>
      </c>
      <c r="C292" s="555" t="s">
        <v>1271</v>
      </c>
      <c r="D292" s="555">
        <v>0</v>
      </c>
      <c r="E292" s="555">
        <v>0</v>
      </c>
      <c r="F292" s="555"/>
    </row>
    <row r="293" spans="1:6">
      <c r="A293" s="555" t="s">
        <v>1561</v>
      </c>
      <c r="B293" s="555" t="s">
        <v>1268</v>
      </c>
      <c r="C293" s="555" t="s">
        <v>1271</v>
      </c>
      <c r="D293" s="555">
        <v>0</v>
      </c>
      <c r="E293" s="555">
        <v>0</v>
      </c>
      <c r="F293" s="555"/>
    </row>
    <row r="294" spans="1:6">
      <c r="A294" s="555" t="s">
        <v>1562</v>
      </c>
      <c r="B294" s="555" t="s">
        <v>1268</v>
      </c>
      <c r="C294" s="555" t="s">
        <v>1271</v>
      </c>
      <c r="D294" s="555">
        <v>0</v>
      </c>
      <c r="E294" s="555">
        <v>0</v>
      </c>
      <c r="F294" s="555"/>
    </row>
    <row r="295" spans="1:6">
      <c r="A295" s="555" t="s">
        <v>1563</v>
      </c>
      <c r="B295" s="555" t="s">
        <v>1250</v>
      </c>
      <c r="C295" s="555" t="s">
        <v>1269</v>
      </c>
      <c r="D295" s="555">
        <v>66</v>
      </c>
      <c r="E295" s="555">
        <v>977</v>
      </c>
      <c r="F295" s="555"/>
    </row>
    <row r="296" spans="1:6">
      <c r="A296" s="555" t="s">
        <v>1564</v>
      </c>
      <c r="B296" s="555" t="s">
        <v>1250</v>
      </c>
      <c r="C296" s="555" t="s">
        <v>1269</v>
      </c>
      <c r="D296" s="555">
        <v>67</v>
      </c>
      <c r="E296" s="555">
        <v>827</v>
      </c>
      <c r="F296" s="555"/>
    </row>
    <row r="297" spans="1:6">
      <c r="A297" s="555" t="s">
        <v>1565</v>
      </c>
      <c r="B297" s="555" t="s">
        <v>1250</v>
      </c>
      <c r="C297" s="555" t="s">
        <v>1269</v>
      </c>
      <c r="D297" s="555">
        <v>50</v>
      </c>
      <c r="E297" s="555">
        <v>754</v>
      </c>
      <c r="F297" s="555"/>
    </row>
    <row r="298" spans="1:6">
      <c r="A298" s="555" t="s">
        <v>1566</v>
      </c>
      <c r="B298" s="555" t="s">
        <v>1250</v>
      </c>
      <c r="C298" s="555" t="s">
        <v>1269</v>
      </c>
      <c r="D298" s="555">
        <v>47</v>
      </c>
      <c r="E298" s="555">
        <v>641</v>
      </c>
      <c r="F298" s="555"/>
    </row>
    <row r="299" spans="1:6">
      <c r="A299" s="555" t="s">
        <v>1567</v>
      </c>
      <c r="B299" s="555" t="s">
        <v>1250</v>
      </c>
      <c r="C299" s="555" t="s">
        <v>1269</v>
      </c>
      <c r="D299" s="555">
        <v>9</v>
      </c>
      <c r="E299" s="555">
        <v>122</v>
      </c>
      <c r="F299" s="555"/>
    </row>
    <row r="300" spans="1:6">
      <c r="A300" s="555" t="s">
        <v>1568</v>
      </c>
      <c r="B300" s="555" t="s">
        <v>1268</v>
      </c>
      <c r="C300" s="555" t="s">
        <v>1269</v>
      </c>
      <c r="D300" s="555">
        <v>26</v>
      </c>
      <c r="E300" s="555">
        <v>219</v>
      </c>
      <c r="F300" s="555"/>
    </row>
    <row r="301" spans="1:6">
      <c r="A301" s="555" t="s">
        <v>1569</v>
      </c>
      <c r="B301" s="555" t="s">
        <v>1268</v>
      </c>
      <c r="C301" s="555" t="s">
        <v>1269</v>
      </c>
      <c r="D301" s="555">
        <v>30</v>
      </c>
      <c r="E301" s="555">
        <v>258</v>
      </c>
      <c r="F301" s="555"/>
    </row>
    <row r="302" spans="1:6">
      <c r="A302" s="555" t="s">
        <v>1570</v>
      </c>
      <c r="B302" s="555" t="s">
        <v>1268</v>
      </c>
      <c r="C302" s="555" t="s">
        <v>1269</v>
      </c>
      <c r="D302" s="555">
        <v>4</v>
      </c>
      <c r="E302" s="555">
        <v>28</v>
      </c>
      <c r="F302" s="555"/>
    </row>
    <row r="303" spans="1:6">
      <c r="A303" s="555" t="s">
        <v>1571</v>
      </c>
      <c r="B303" s="555" t="s">
        <v>1268</v>
      </c>
      <c r="C303" s="555" t="s">
        <v>1269</v>
      </c>
      <c r="D303" s="555">
        <v>0</v>
      </c>
      <c r="E303" s="555">
        <v>0</v>
      </c>
      <c r="F303" s="555"/>
    </row>
    <row r="304" spans="1:6">
      <c r="A304" s="555" t="s">
        <v>1572</v>
      </c>
      <c r="B304" s="555" t="s">
        <v>1268</v>
      </c>
      <c r="C304" s="555" t="s">
        <v>1269</v>
      </c>
      <c r="D304" s="555">
        <v>0</v>
      </c>
      <c r="E304" s="555">
        <v>0</v>
      </c>
      <c r="F304" s="555"/>
    </row>
    <row r="305" spans="1:6">
      <c r="A305" s="555" t="s">
        <v>1573</v>
      </c>
      <c r="B305" s="555" t="s">
        <v>1250</v>
      </c>
      <c r="C305" s="555" t="s">
        <v>1266</v>
      </c>
      <c r="D305" s="555">
        <v>89</v>
      </c>
      <c r="E305" s="555">
        <v>1328</v>
      </c>
      <c r="F305" s="555"/>
    </row>
    <row r="306" spans="1:6">
      <c r="A306" s="555" t="s">
        <v>1574</v>
      </c>
      <c r="B306" s="555" t="s">
        <v>1250</v>
      </c>
      <c r="C306" s="555" t="s">
        <v>1266</v>
      </c>
      <c r="D306" s="555">
        <v>74</v>
      </c>
      <c r="E306" s="555">
        <v>956</v>
      </c>
      <c r="F306" s="555"/>
    </row>
    <row r="307" spans="1:6">
      <c r="A307" s="555" t="s">
        <v>1575</v>
      </c>
      <c r="B307" s="555" t="s">
        <v>1250</v>
      </c>
      <c r="C307" s="555" t="s">
        <v>1266</v>
      </c>
      <c r="D307" s="555">
        <v>50</v>
      </c>
      <c r="E307" s="555">
        <v>548</v>
      </c>
      <c r="F307" s="555"/>
    </row>
    <row r="308" spans="1:6">
      <c r="A308" s="555" t="s">
        <v>1576</v>
      </c>
      <c r="B308" s="555" t="s">
        <v>1250</v>
      </c>
      <c r="C308" s="555" t="s">
        <v>1266</v>
      </c>
      <c r="D308" s="555">
        <v>37</v>
      </c>
      <c r="E308" s="555">
        <v>327</v>
      </c>
      <c r="F308" s="555"/>
    </row>
    <row r="309" spans="1:6">
      <c r="A309" s="555" t="s">
        <v>1577</v>
      </c>
      <c r="B309" s="555" t="s">
        <v>1250</v>
      </c>
      <c r="C309" s="555" t="s">
        <v>1266</v>
      </c>
      <c r="D309" s="555">
        <v>17</v>
      </c>
      <c r="E309" s="555">
        <v>184</v>
      </c>
      <c r="F309" s="555"/>
    </row>
    <row r="310" spans="1:6">
      <c r="A310" s="555" t="s">
        <v>1578</v>
      </c>
      <c r="B310" s="555" t="s">
        <v>1250</v>
      </c>
      <c r="C310" s="555" t="s">
        <v>1266</v>
      </c>
      <c r="D310" s="555">
        <v>12</v>
      </c>
      <c r="E310" s="555">
        <v>84</v>
      </c>
      <c r="F310" s="555"/>
    </row>
    <row r="311" spans="1:6">
      <c r="A311" s="555" t="s">
        <v>1579</v>
      </c>
      <c r="B311" s="555" t="s">
        <v>1250</v>
      </c>
      <c r="C311" s="555" t="s">
        <v>1266</v>
      </c>
      <c r="D311" s="555">
        <v>2</v>
      </c>
      <c r="E311" s="555">
        <v>17</v>
      </c>
      <c r="F311" s="555"/>
    </row>
    <row r="312" spans="1:6">
      <c r="A312" s="555" t="s">
        <v>1580</v>
      </c>
      <c r="B312" s="555" t="s">
        <v>1268</v>
      </c>
      <c r="C312" s="555" t="s">
        <v>1266</v>
      </c>
      <c r="D312" s="555">
        <v>22</v>
      </c>
      <c r="E312" s="555">
        <v>223</v>
      </c>
      <c r="F312" s="555"/>
    </row>
    <row r="313" spans="1:6">
      <c r="A313" s="555" t="s">
        <v>1581</v>
      </c>
      <c r="B313" s="555" t="s">
        <v>1268</v>
      </c>
      <c r="C313" s="555" t="s">
        <v>1266</v>
      </c>
      <c r="D313" s="555">
        <v>15</v>
      </c>
      <c r="E313" s="555">
        <v>114</v>
      </c>
      <c r="F313" s="555"/>
    </row>
    <row r="314" spans="1:6">
      <c r="A314" s="555" t="s">
        <v>1582</v>
      </c>
      <c r="B314" s="555" t="s">
        <v>1268</v>
      </c>
      <c r="C314" s="555" t="s">
        <v>1266</v>
      </c>
      <c r="D314" s="555">
        <v>11</v>
      </c>
      <c r="E314" s="555">
        <v>96</v>
      </c>
      <c r="F314" s="555"/>
    </row>
    <row r="315" spans="1:6">
      <c r="A315" s="555" t="s">
        <v>1583</v>
      </c>
      <c r="B315" s="555" t="s">
        <v>1268</v>
      </c>
      <c r="C315" s="555" t="s">
        <v>1266</v>
      </c>
      <c r="D315" s="555">
        <v>0</v>
      </c>
      <c r="E315" s="555">
        <v>0</v>
      </c>
      <c r="F315" s="555"/>
    </row>
    <row r="316" spans="1:6">
      <c r="A316" s="555" t="s">
        <v>1584</v>
      </c>
      <c r="B316" s="555" t="s">
        <v>1268</v>
      </c>
      <c r="C316" s="555" t="s">
        <v>1266</v>
      </c>
      <c r="D316" s="555">
        <v>0</v>
      </c>
      <c r="E316" s="555">
        <v>0</v>
      </c>
      <c r="F316" s="555"/>
    </row>
    <row r="317" spans="1:6">
      <c r="A317" s="555" t="s">
        <v>1585</v>
      </c>
      <c r="B317" s="555" t="s">
        <v>1250</v>
      </c>
      <c r="C317" s="555" t="s">
        <v>1264</v>
      </c>
      <c r="D317" s="555">
        <v>66</v>
      </c>
      <c r="E317" s="555">
        <v>971</v>
      </c>
      <c r="F317" s="555"/>
    </row>
    <row r="318" spans="1:6">
      <c r="A318" s="555" t="s">
        <v>1586</v>
      </c>
      <c r="B318" s="555" t="s">
        <v>1250</v>
      </c>
      <c r="C318" s="555" t="s">
        <v>1264</v>
      </c>
      <c r="D318" s="555">
        <v>41</v>
      </c>
      <c r="E318" s="555">
        <v>499</v>
      </c>
      <c r="F318" s="555"/>
    </row>
    <row r="319" spans="1:6">
      <c r="A319" s="555" t="s">
        <v>1587</v>
      </c>
      <c r="B319" s="555" t="s">
        <v>1250</v>
      </c>
      <c r="C319" s="555" t="s">
        <v>1264</v>
      </c>
      <c r="D319" s="555">
        <v>25</v>
      </c>
      <c r="E319" s="555">
        <v>371</v>
      </c>
      <c r="F319" s="555"/>
    </row>
    <row r="320" spans="1:6">
      <c r="A320" s="555" t="s">
        <v>1588</v>
      </c>
      <c r="B320" s="555" t="s">
        <v>1250</v>
      </c>
      <c r="C320" s="555" t="s">
        <v>1264</v>
      </c>
      <c r="D320" s="555">
        <v>28</v>
      </c>
      <c r="E320" s="555">
        <v>324</v>
      </c>
      <c r="F320" s="555"/>
    </row>
    <row r="321" spans="1:6">
      <c r="A321" s="555" t="s">
        <v>1589</v>
      </c>
      <c r="B321" s="555" t="s">
        <v>1250</v>
      </c>
      <c r="C321" s="555" t="s">
        <v>1264</v>
      </c>
      <c r="D321" s="555">
        <v>12</v>
      </c>
      <c r="E321" s="555">
        <v>188</v>
      </c>
      <c r="F321" s="555"/>
    </row>
    <row r="322" spans="1:6">
      <c r="A322" s="555" t="s">
        <v>1590</v>
      </c>
      <c r="B322" s="555" t="s">
        <v>1250</v>
      </c>
      <c r="C322" s="555" t="s">
        <v>1264</v>
      </c>
      <c r="D322" s="555">
        <v>21</v>
      </c>
      <c r="E322" s="555">
        <v>198</v>
      </c>
      <c r="F322" s="555"/>
    </row>
    <row r="323" spans="1:6">
      <c r="A323" s="555" t="s">
        <v>1591</v>
      </c>
      <c r="B323" s="555" t="s">
        <v>1250</v>
      </c>
      <c r="C323" s="555" t="s">
        <v>1264</v>
      </c>
      <c r="D323" s="555">
        <v>4</v>
      </c>
      <c r="E323" s="555">
        <v>42</v>
      </c>
      <c r="F323" s="555"/>
    </row>
    <row r="324" spans="1:6">
      <c r="A324" s="555" t="s">
        <v>1592</v>
      </c>
      <c r="B324" s="555" t="s">
        <v>1268</v>
      </c>
      <c r="C324" s="555" t="s">
        <v>1264</v>
      </c>
      <c r="D324" s="555">
        <v>26</v>
      </c>
      <c r="E324" s="555">
        <v>290</v>
      </c>
      <c r="F324" s="555"/>
    </row>
    <row r="325" spans="1:6">
      <c r="A325" s="555" t="s">
        <v>1593</v>
      </c>
      <c r="B325" s="555" t="s">
        <v>1268</v>
      </c>
      <c r="C325" s="555" t="s">
        <v>1264</v>
      </c>
      <c r="D325" s="555">
        <v>13</v>
      </c>
      <c r="E325" s="555">
        <v>100</v>
      </c>
      <c r="F325" s="555"/>
    </row>
    <row r="326" spans="1:6">
      <c r="A326" s="555" t="s">
        <v>1594</v>
      </c>
      <c r="B326" s="555" t="s">
        <v>1268</v>
      </c>
      <c r="C326" s="555" t="s">
        <v>1264</v>
      </c>
      <c r="D326" s="555">
        <v>6</v>
      </c>
      <c r="E326" s="555">
        <v>37</v>
      </c>
      <c r="F326" s="555"/>
    </row>
    <row r="327" spans="1:6">
      <c r="A327" s="555" t="s">
        <v>1595</v>
      </c>
      <c r="B327" s="555" t="s">
        <v>1268</v>
      </c>
      <c r="C327" s="555" t="s">
        <v>1264</v>
      </c>
      <c r="D327" s="555">
        <v>2</v>
      </c>
      <c r="E327" s="555">
        <v>24</v>
      </c>
      <c r="F327" s="555"/>
    </row>
    <row r="328" spans="1:6">
      <c r="A328" s="555" t="s">
        <v>1596</v>
      </c>
      <c r="B328" s="555" t="s">
        <v>1268</v>
      </c>
      <c r="C328" s="555" t="s">
        <v>1264</v>
      </c>
      <c r="D328" s="555">
        <v>2</v>
      </c>
      <c r="E328" s="555">
        <v>14</v>
      </c>
      <c r="F328" s="555"/>
    </row>
    <row r="329" spans="1:6">
      <c r="A329" s="555" t="s">
        <v>1597</v>
      </c>
      <c r="B329" s="555" t="s">
        <v>1250</v>
      </c>
      <c r="C329" s="555" t="s">
        <v>1262</v>
      </c>
      <c r="D329" s="555">
        <v>81</v>
      </c>
      <c r="E329" s="555">
        <v>1124</v>
      </c>
      <c r="F329" s="555"/>
    </row>
    <row r="330" spans="1:6">
      <c r="A330" s="555" t="s">
        <v>1598</v>
      </c>
      <c r="B330" s="555" t="s">
        <v>1250</v>
      </c>
      <c r="C330" s="555" t="s">
        <v>1262</v>
      </c>
      <c r="D330" s="555">
        <v>59</v>
      </c>
      <c r="E330" s="555">
        <v>942</v>
      </c>
      <c r="F330" s="555"/>
    </row>
    <row r="331" spans="1:6">
      <c r="A331" s="555" t="s">
        <v>1599</v>
      </c>
      <c r="B331" s="555" t="s">
        <v>1250</v>
      </c>
      <c r="C331" s="555" t="s">
        <v>1262</v>
      </c>
      <c r="D331" s="555">
        <v>57</v>
      </c>
      <c r="E331" s="555">
        <v>714</v>
      </c>
      <c r="F331" s="555"/>
    </row>
    <row r="332" spans="1:6">
      <c r="A332" s="555" t="s">
        <v>1600</v>
      </c>
      <c r="B332" s="555" t="s">
        <v>1250</v>
      </c>
      <c r="C332" s="555" t="s">
        <v>1262</v>
      </c>
      <c r="D332" s="555">
        <v>37</v>
      </c>
      <c r="E332" s="555">
        <v>474</v>
      </c>
      <c r="F332" s="555"/>
    </row>
    <row r="333" spans="1:6">
      <c r="A333" s="555" t="s">
        <v>1601</v>
      </c>
      <c r="B333" s="555" t="s">
        <v>1250</v>
      </c>
      <c r="C333" s="555" t="s">
        <v>1262</v>
      </c>
      <c r="D333" s="555">
        <v>29</v>
      </c>
      <c r="E333" s="555">
        <v>316</v>
      </c>
      <c r="F333" s="555"/>
    </row>
    <row r="334" spans="1:6">
      <c r="A334" s="555" t="s">
        <v>1602</v>
      </c>
      <c r="B334" s="555" t="s">
        <v>1250</v>
      </c>
      <c r="C334" s="555" t="s">
        <v>1262</v>
      </c>
      <c r="D334" s="555">
        <v>10</v>
      </c>
      <c r="E334" s="555">
        <v>165</v>
      </c>
      <c r="F334" s="555"/>
    </row>
    <row r="335" spans="1:6">
      <c r="A335" s="555" t="s">
        <v>1603</v>
      </c>
      <c r="B335" s="555" t="s">
        <v>1268</v>
      </c>
      <c r="C335" s="555" t="s">
        <v>1262</v>
      </c>
      <c r="D335" s="555">
        <v>33</v>
      </c>
      <c r="E335" s="555">
        <v>340</v>
      </c>
      <c r="F335" s="555"/>
    </row>
    <row r="336" spans="1:6">
      <c r="A336" s="555" t="s">
        <v>1604</v>
      </c>
      <c r="B336" s="555" t="s">
        <v>1268</v>
      </c>
      <c r="C336" s="555" t="s">
        <v>1262</v>
      </c>
      <c r="D336" s="555">
        <v>14</v>
      </c>
      <c r="E336" s="555">
        <v>122</v>
      </c>
      <c r="F336" s="555"/>
    </row>
    <row r="337" spans="1:6">
      <c r="A337" s="555" t="s">
        <v>1605</v>
      </c>
      <c r="B337" s="555" t="s">
        <v>1268</v>
      </c>
      <c r="C337" s="555" t="s">
        <v>1262</v>
      </c>
      <c r="D337" s="555">
        <v>4</v>
      </c>
      <c r="E337" s="555">
        <v>38</v>
      </c>
      <c r="F337" s="555"/>
    </row>
    <row r="338" spans="1:6">
      <c r="A338" s="555" t="s">
        <v>1606</v>
      </c>
      <c r="B338" s="555" t="s">
        <v>1268</v>
      </c>
      <c r="C338" s="555" t="s">
        <v>1262</v>
      </c>
      <c r="D338" s="555">
        <v>4</v>
      </c>
      <c r="E338" s="555">
        <v>37</v>
      </c>
      <c r="F338" s="555"/>
    </row>
    <row r="339" spans="1:6">
      <c r="A339" s="555" t="s">
        <v>1607</v>
      </c>
      <c r="B339" s="555" t="s">
        <v>1268</v>
      </c>
      <c r="C339" s="555" t="s">
        <v>1262</v>
      </c>
      <c r="D339" s="555">
        <v>0</v>
      </c>
      <c r="E339" s="555">
        <v>0</v>
      </c>
      <c r="F339" s="555"/>
    </row>
    <row r="340" spans="1:6">
      <c r="A340" s="555" t="s">
        <v>1608</v>
      </c>
      <c r="B340" s="555" t="s">
        <v>1250</v>
      </c>
      <c r="C340" s="555" t="s">
        <v>1260</v>
      </c>
      <c r="D340" s="555">
        <v>67</v>
      </c>
      <c r="E340" s="555">
        <v>927</v>
      </c>
      <c r="F340" s="555"/>
    </row>
    <row r="341" spans="1:6">
      <c r="A341" s="555" t="s">
        <v>1609</v>
      </c>
      <c r="B341" s="555" t="s">
        <v>1250</v>
      </c>
      <c r="C341" s="555" t="s">
        <v>1260</v>
      </c>
      <c r="D341" s="555">
        <v>71</v>
      </c>
      <c r="E341" s="555">
        <v>1003</v>
      </c>
      <c r="F341" s="555"/>
    </row>
    <row r="342" spans="1:6">
      <c r="A342" s="555" t="s">
        <v>1610</v>
      </c>
      <c r="B342" s="555" t="s">
        <v>1250</v>
      </c>
      <c r="C342" s="555" t="s">
        <v>1260</v>
      </c>
      <c r="D342" s="555">
        <v>47</v>
      </c>
      <c r="E342" s="555">
        <v>526</v>
      </c>
      <c r="F342" s="555"/>
    </row>
    <row r="343" spans="1:6">
      <c r="A343" s="555" t="s">
        <v>1611</v>
      </c>
      <c r="B343" s="555" t="s">
        <v>1250</v>
      </c>
      <c r="C343" s="555" t="s">
        <v>1260</v>
      </c>
      <c r="D343" s="555">
        <v>14</v>
      </c>
      <c r="E343" s="555">
        <v>184</v>
      </c>
      <c r="F343" s="555"/>
    </row>
    <row r="344" spans="1:6">
      <c r="A344" s="555" t="s">
        <v>1612</v>
      </c>
      <c r="B344" s="555" t="s">
        <v>1250</v>
      </c>
      <c r="C344" s="555" t="s">
        <v>1260</v>
      </c>
      <c r="D344" s="555">
        <v>18</v>
      </c>
      <c r="E344" s="555">
        <v>208</v>
      </c>
      <c r="F344" s="555"/>
    </row>
    <row r="345" spans="1:6">
      <c r="A345" s="555" t="s">
        <v>1613</v>
      </c>
      <c r="B345" s="555" t="s">
        <v>1268</v>
      </c>
      <c r="C345" s="555" t="s">
        <v>1260</v>
      </c>
      <c r="D345" s="555">
        <v>28</v>
      </c>
      <c r="E345" s="555">
        <v>264</v>
      </c>
      <c r="F345" s="555"/>
    </row>
    <row r="346" spans="1:6">
      <c r="A346" s="555" t="s">
        <v>1614</v>
      </c>
      <c r="B346" s="555" t="s">
        <v>1268</v>
      </c>
      <c r="C346" s="555" t="s">
        <v>1260</v>
      </c>
      <c r="D346" s="555">
        <v>13</v>
      </c>
      <c r="E346" s="555">
        <v>118</v>
      </c>
      <c r="F346" s="555"/>
    </row>
    <row r="347" spans="1:6">
      <c r="A347" s="555" t="s">
        <v>1615</v>
      </c>
      <c r="B347" s="555" t="s">
        <v>1268</v>
      </c>
      <c r="C347" s="555" t="s">
        <v>1260</v>
      </c>
      <c r="D347" s="555">
        <v>4</v>
      </c>
      <c r="E347" s="555">
        <v>31</v>
      </c>
      <c r="F347" s="555"/>
    </row>
    <row r="348" spans="1:6">
      <c r="A348" s="555" t="s">
        <v>1616</v>
      </c>
      <c r="B348" s="555" t="s">
        <v>1268</v>
      </c>
      <c r="C348" s="555" t="s">
        <v>1260</v>
      </c>
      <c r="D348" s="555">
        <v>0</v>
      </c>
      <c r="E348" s="555">
        <v>0</v>
      </c>
      <c r="F348" s="555"/>
    </row>
    <row r="349" spans="1:6">
      <c r="A349" s="555" t="s">
        <v>1617</v>
      </c>
      <c r="B349" s="555" t="s">
        <v>1268</v>
      </c>
      <c r="C349" s="555" t="s">
        <v>1260</v>
      </c>
      <c r="D349" s="555">
        <v>0</v>
      </c>
      <c r="E349" s="555">
        <v>0</v>
      </c>
      <c r="F349" s="555"/>
    </row>
    <row r="350" spans="1:6">
      <c r="A350" s="555" t="s">
        <v>1618</v>
      </c>
      <c r="B350" s="555" t="s">
        <v>1250</v>
      </c>
      <c r="C350" s="555" t="s">
        <v>1257</v>
      </c>
      <c r="D350" s="555">
        <v>70</v>
      </c>
      <c r="E350" s="555">
        <v>1034</v>
      </c>
      <c r="F350" s="555"/>
    </row>
    <row r="351" spans="1:6">
      <c r="A351" s="555" t="s">
        <v>1619</v>
      </c>
      <c r="B351" s="555" t="s">
        <v>1250</v>
      </c>
      <c r="C351" s="555" t="s">
        <v>1257</v>
      </c>
      <c r="D351" s="555">
        <v>56</v>
      </c>
      <c r="E351" s="555">
        <v>789</v>
      </c>
      <c r="F351" s="555"/>
    </row>
    <row r="352" spans="1:6">
      <c r="A352" s="555" t="s">
        <v>1620</v>
      </c>
      <c r="B352" s="555" t="s">
        <v>1250</v>
      </c>
      <c r="C352" s="555" t="s">
        <v>1257</v>
      </c>
      <c r="D352" s="555">
        <v>38</v>
      </c>
      <c r="E352" s="555">
        <v>469</v>
      </c>
      <c r="F352" s="555"/>
    </row>
    <row r="353" spans="1:6">
      <c r="A353" s="555" t="s">
        <v>1621</v>
      </c>
      <c r="B353" s="555" t="s">
        <v>1250</v>
      </c>
      <c r="C353" s="555" t="s">
        <v>1257</v>
      </c>
      <c r="D353" s="555">
        <v>20</v>
      </c>
      <c r="E353" s="555">
        <v>268</v>
      </c>
      <c r="F353" s="555"/>
    </row>
    <row r="354" spans="1:6">
      <c r="A354" s="555" t="s">
        <v>1622</v>
      </c>
      <c r="B354" s="555" t="s">
        <v>1250</v>
      </c>
      <c r="C354" s="555" t="s">
        <v>1257</v>
      </c>
      <c r="D354" s="555">
        <v>18</v>
      </c>
      <c r="E354" s="555">
        <v>199</v>
      </c>
      <c r="F354" s="555"/>
    </row>
    <row r="355" spans="1:6">
      <c r="A355" s="555" t="s">
        <v>1623</v>
      </c>
      <c r="B355" s="555" t="s">
        <v>1250</v>
      </c>
      <c r="C355" s="555" t="s">
        <v>1257</v>
      </c>
      <c r="D355" s="555">
        <v>4</v>
      </c>
      <c r="E355" s="555">
        <v>60</v>
      </c>
      <c r="F355" s="555"/>
    </row>
    <row r="356" spans="1:6">
      <c r="A356" s="555" t="s">
        <v>1624</v>
      </c>
      <c r="B356" s="555" t="s">
        <v>1268</v>
      </c>
      <c r="C356" s="555" t="s">
        <v>1257</v>
      </c>
      <c r="D356" s="555">
        <v>61</v>
      </c>
      <c r="E356" s="555">
        <v>721</v>
      </c>
      <c r="F356" s="555"/>
    </row>
    <row r="357" spans="1:6">
      <c r="A357" s="555" t="s">
        <v>1625</v>
      </c>
      <c r="B357" s="555" t="s">
        <v>1268</v>
      </c>
      <c r="C357" s="555" t="s">
        <v>1257</v>
      </c>
      <c r="D357" s="555">
        <v>18</v>
      </c>
      <c r="E357" s="555">
        <v>146</v>
      </c>
      <c r="F357" s="555"/>
    </row>
    <row r="358" spans="1:6">
      <c r="A358" s="555" t="s">
        <v>1626</v>
      </c>
      <c r="B358" s="555" t="s">
        <v>1268</v>
      </c>
      <c r="C358" s="555" t="s">
        <v>1257</v>
      </c>
      <c r="D358" s="555">
        <v>11</v>
      </c>
      <c r="E358" s="555">
        <v>99</v>
      </c>
      <c r="F358" s="555"/>
    </row>
    <row r="359" spans="1:6">
      <c r="A359" s="555" t="s">
        <v>1627</v>
      </c>
      <c r="B359" s="555" t="s">
        <v>1268</v>
      </c>
      <c r="C359" s="555" t="s">
        <v>1257</v>
      </c>
      <c r="D359" s="555">
        <v>4</v>
      </c>
      <c r="E359" s="555">
        <v>39</v>
      </c>
      <c r="F359" s="555"/>
    </row>
    <row r="360" spans="1:6">
      <c r="A360" s="555" t="s">
        <v>1628</v>
      </c>
      <c r="B360" s="555" t="s">
        <v>1268</v>
      </c>
      <c r="C360" s="555" t="s">
        <v>1257</v>
      </c>
      <c r="D360" s="555">
        <v>0</v>
      </c>
      <c r="E360" s="555">
        <v>0</v>
      </c>
      <c r="F360" s="555"/>
    </row>
    <row r="361" spans="1:6">
      <c r="A361" s="555" t="s">
        <v>1629</v>
      </c>
      <c r="B361" s="555" t="s">
        <v>1250</v>
      </c>
      <c r="C361" s="555" t="s">
        <v>1255</v>
      </c>
      <c r="D361" s="555">
        <v>58</v>
      </c>
      <c r="E361" s="555">
        <v>774</v>
      </c>
      <c r="F361" s="555"/>
    </row>
    <row r="362" spans="1:6">
      <c r="A362" s="555" t="s">
        <v>1630</v>
      </c>
      <c r="B362" s="555" t="s">
        <v>1250</v>
      </c>
      <c r="C362" s="555" t="s">
        <v>1255</v>
      </c>
      <c r="D362" s="555">
        <v>44</v>
      </c>
      <c r="E362" s="555">
        <v>577</v>
      </c>
      <c r="F362" s="555"/>
    </row>
    <row r="363" spans="1:6">
      <c r="A363" s="555" t="s">
        <v>1631</v>
      </c>
      <c r="B363" s="555" t="s">
        <v>1250</v>
      </c>
      <c r="C363" s="555" t="s">
        <v>1255</v>
      </c>
      <c r="D363" s="555">
        <v>39</v>
      </c>
      <c r="E363" s="555">
        <v>482</v>
      </c>
      <c r="F363" s="555"/>
    </row>
    <row r="364" spans="1:6">
      <c r="A364" s="555" t="s">
        <v>1632</v>
      </c>
      <c r="B364" s="555" t="s">
        <v>1250</v>
      </c>
      <c r="C364" s="555" t="s">
        <v>1255</v>
      </c>
      <c r="D364" s="555">
        <v>28</v>
      </c>
      <c r="E364" s="555">
        <v>390</v>
      </c>
      <c r="F364" s="555"/>
    </row>
    <row r="365" spans="1:6">
      <c r="A365" s="555" t="s">
        <v>1633</v>
      </c>
      <c r="B365" s="555" t="s">
        <v>1250</v>
      </c>
      <c r="C365" s="555" t="s">
        <v>1255</v>
      </c>
      <c r="D365" s="555">
        <v>21</v>
      </c>
      <c r="E365" s="555">
        <v>267</v>
      </c>
      <c r="F365" s="555"/>
    </row>
    <row r="366" spans="1:6">
      <c r="A366" s="555" t="s">
        <v>1634</v>
      </c>
      <c r="B366" s="555" t="s">
        <v>1268</v>
      </c>
      <c r="C366" s="555" t="s">
        <v>1255</v>
      </c>
      <c r="D366" s="555">
        <v>52</v>
      </c>
      <c r="E366" s="555">
        <v>713</v>
      </c>
      <c r="F366" s="555"/>
    </row>
    <row r="367" spans="1:6">
      <c r="A367" s="555" t="s">
        <v>1635</v>
      </c>
      <c r="B367" s="555" t="s">
        <v>1268</v>
      </c>
      <c r="C367" s="555" t="s">
        <v>1255</v>
      </c>
      <c r="D367" s="555">
        <v>3</v>
      </c>
      <c r="E367" s="555">
        <v>28</v>
      </c>
      <c r="F367" s="555"/>
    </row>
    <row r="368" spans="1:6">
      <c r="A368" s="555" t="s">
        <v>1636</v>
      </c>
      <c r="B368" s="555" t="s">
        <v>1268</v>
      </c>
      <c r="C368" s="555" t="s">
        <v>1255</v>
      </c>
      <c r="D368" s="555">
        <v>0</v>
      </c>
      <c r="E368" s="555">
        <v>0</v>
      </c>
      <c r="F368" s="555"/>
    </row>
    <row r="369" spans="1:6">
      <c r="A369" s="555" t="s">
        <v>1637</v>
      </c>
      <c r="B369" s="555" t="s">
        <v>1268</v>
      </c>
      <c r="C369" s="555" t="s">
        <v>1255</v>
      </c>
      <c r="D369" s="555">
        <v>0</v>
      </c>
      <c r="E369" s="555">
        <v>0</v>
      </c>
      <c r="F369" s="555"/>
    </row>
    <row r="370" spans="1:6">
      <c r="A370" s="555" t="s">
        <v>1638</v>
      </c>
      <c r="B370" s="555" t="s">
        <v>1268</v>
      </c>
      <c r="C370" s="555" t="s">
        <v>1255</v>
      </c>
      <c r="D370" s="555">
        <v>0</v>
      </c>
      <c r="E370" s="555">
        <v>0</v>
      </c>
      <c r="F370" s="555"/>
    </row>
    <row r="371" spans="1:6">
      <c r="A371" s="555" t="s">
        <v>1639</v>
      </c>
      <c r="B371" s="555" t="s">
        <v>1250</v>
      </c>
      <c r="C371" s="555" t="s">
        <v>1252</v>
      </c>
      <c r="D371" s="555">
        <v>78</v>
      </c>
      <c r="E371" s="555">
        <v>1164</v>
      </c>
      <c r="F371" s="555"/>
    </row>
    <row r="372" spans="1:6">
      <c r="A372" s="555" t="s">
        <v>1640</v>
      </c>
      <c r="B372" s="555" t="s">
        <v>1250</v>
      </c>
      <c r="C372" s="555" t="s">
        <v>1252</v>
      </c>
      <c r="D372" s="555">
        <v>74</v>
      </c>
      <c r="E372" s="555">
        <v>1083</v>
      </c>
      <c r="F372" s="555"/>
    </row>
    <row r="373" spans="1:6">
      <c r="A373" s="555" t="s">
        <v>1641</v>
      </c>
      <c r="B373" s="555" t="s">
        <v>1250</v>
      </c>
      <c r="C373" s="555" t="s">
        <v>1252</v>
      </c>
      <c r="D373" s="555">
        <v>46</v>
      </c>
      <c r="E373" s="555">
        <v>537</v>
      </c>
      <c r="F373" s="555"/>
    </row>
    <row r="374" spans="1:6">
      <c r="A374" s="555" t="s">
        <v>1642</v>
      </c>
      <c r="B374" s="555" t="s">
        <v>1250</v>
      </c>
      <c r="C374" s="555" t="s">
        <v>1252</v>
      </c>
      <c r="D374" s="555">
        <v>18</v>
      </c>
      <c r="E374" s="555">
        <v>245</v>
      </c>
      <c r="F374" s="555"/>
    </row>
    <row r="375" spans="1:6">
      <c r="A375" s="555" t="s">
        <v>1643</v>
      </c>
      <c r="B375" s="555" t="s">
        <v>1250</v>
      </c>
      <c r="C375" s="555" t="s">
        <v>1252</v>
      </c>
      <c r="D375" s="555">
        <v>12</v>
      </c>
      <c r="E375" s="555">
        <v>131</v>
      </c>
      <c r="F375" s="555"/>
    </row>
    <row r="376" spans="1:6">
      <c r="A376" s="555" t="s">
        <v>1644</v>
      </c>
      <c r="B376" s="555" t="s">
        <v>1250</v>
      </c>
      <c r="C376" s="555" t="s">
        <v>1252</v>
      </c>
      <c r="D376" s="555">
        <v>9</v>
      </c>
      <c r="E376" s="555">
        <v>78</v>
      </c>
      <c r="F376" s="555"/>
    </row>
    <row r="377" spans="1:6">
      <c r="A377" s="555" t="s">
        <v>1645</v>
      </c>
      <c r="B377" s="555" t="s">
        <v>1268</v>
      </c>
      <c r="C377" s="555" t="s">
        <v>1252</v>
      </c>
      <c r="D377" s="555">
        <v>30</v>
      </c>
      <c r="E377" s="555">
        <v>306</v>
      </c>
      <c r="F377" s="555"/>
    </row>
    <row r="378" spans="1:6">
      <c r="A378" s="555" t="s">
        <v>1646</v>
      </c>
      <c r="B378" s="555" t="s">
        <v>1268</v>
      </c>
      <c r="C378" s="555" t="s">
        <v>1252</v>
      </c>
      <c r="D378" s="555">
        <v>0</v>
      </c>
      <c r="E378" s="555">
        <v>0</v>
      </c>
      <c r="F378" s="555"/>
    </row>
    <row r="379" spans="1:6">
      <c r="A379" s="555" t="s">
        <v>1647</v>
      </c>
      <c r="B379" s="555" t="s">
        <v>1268</v>
      </c>
      <c r="C379" s="555" t="s">
        <v>1252</v>
      </c>
      <c r="D379" s="555">
        <v>0</v>
      </c>
      <c r="E379" s="555">
        <v>0</v>
      </c>
      <c r="F379" s="555"/>
    </row>
    <row r="380" spans="1:6">
      <c r="A380" s="555" t="s">
        <v>1648</v>
      </c>
      <c r="B380" s="555" t="s">
        <v>1268</v>
      </c>
      <c r="C380" s="555" t="s">
        <v>1252</v>
      </c>
      <c r="D380" s="555">
        <v>0</v>
      </c>
      <c r="E380" s="555">
        <v>0</v>
      </c>
      <c r="F380" s="555"/>
    </row>
    <row r="381" spans="1:6">
      <c r="A381" s="555" t="s">
        <v>1649</v>
      </c>
      <c r="B381" s="555" t="s">
        <v>1268</v>
      </c>
      <c r="C381" s="555" t="s">
        <v>1252</v>
      </c>
      <c r="D381" s="555">
        <v>0</v>
      </c>
      <c r="E381" s="555">
        <v>0</v>
      </c>
      <c r="F381" s="555"/>
    </row>
    <row r="385" spans="1:6">
      <c r="A385" s="556" t="s">
        <v>1650</v>
      </c>
    </row>
    <row r="387" spans="1:6">
      <c r="A387" s="557" t="s">
        <v>1651</v>
      </c>
      <c r="D387" s="401">
        <v>75000</v>
      </c>
    </row>
    <row r="388" spans="1:6">
      <c r="A388" s="382" t="s">
        <v>1216</v>
      </c>
      <c r="D388" s="385">
        <v>0.13</v>
      </c>
    </row>
    <row r="389" spans="1:6">
      <c r="A389" s="382" t="s">
        <v>1652</v>
      </c>
      <c r="D389" s="382">
        <v>2.5</v>
      </c>
    </row>
    <row r="394" spans="1:6">
      <c r="A394" s="528" t="s">
        <v>990</v>
      </c>
      <c r="B394" s="529" t="s">
        <v>1653</v>
      </c>
      <c r="C394" s="529" t="s">
        <v>1654</v>
      </c>
      <c r="D394" s="529" t="s">
        <v>1655</v>
      </c>
      <c r="E394" s="529" t="s">
        <v>1656</v>
      </c>
      <c r="F394" s="529" t="s">
        <v>1657</v>
      </c>
    </row>
    <row r="395" spans="1:6">
      <c r="A395" s="558">
        <v>1</v>
      </c>
      <c r="B395" s="401"/>
      <c r="C395" s="401"/>
      <c r="D395" s="401"/>
      <c r="E395" s="401"/>
      <c r="F395" s="401"/>
    </row>
    <row r="396" spans="1:6">
      <c r="A396" s="558">
        <v>2</v>
      </c>
      <c r="B396" s="401"/>
      <c r="C396" s="401"/>
      <c r="D396" s="401"/>
      <c r="E396" s="401"/>
      <c r="F396" s="401"/>
    </row>
    <row r="397" spans="1:6">
      <c r="A397" s="558">
        <v>3</v>
      </c>
      <c r="B397" s="401"/>
      <c r="C397" s="401"/>
      <c r="D397" s="401"/>
      <c r="E397" s="401"/>
      <c r="F397" s="401"/>
    </row>
    <row r="398" spans="1:6">
      <c r="A398" s="558">
        <v>4</v>
      </c>
      <c r="B398" s="401"/>
      <c r="C398" s="401"/>
      <c r="D398" s="401"/>
      <c r="E398" s="401"/>
      <c r="F398" s="401"/>
    </row>
    <row r="399" spans="1:6">
      <c r="A399" s="558">
        <v>5</v>
      </c>
      <c r="B399" s="401"/>
      <c r="C399" s="401"/>
      <c r="D399" s="401"/>
      <c r="E399" s="401"/>
      <c r="F399" s="401"/>
    </row>
    <row r="400" spans="1:6">
      <c r="A400" s="558">
        <v>6</v>
      </c>
      <c r="B400" s="401"/>
      <c r="C400" s="401"/>
      <c r="D400" s="401"/>
      <c r="E400" s="401"/>
      <c r="F400" s="401"/>
    </row>
    <row r="401" spans="1:6">
      <c r="A401" s="558">
        <v>7</v>
      </c>
      <c r="B401" s="401"/>
      <c r="C401" s="401"/>
      <c r="D401" s="401"/>
      <c r="E401" s="401"/>
      <c r="F401" s="401"/>
    </row>
    <row r="402" spans="1:6">
      <c r="A402" s="558">
        <v>8</v>
      </c>
      <c r="B402" s="401"/>
      <c r="C402" s="401"/>
      <c r="D402" s="401"/>
      <c r="E402" s="401"/>
      <c r="F402" s="401"/>
    </row>
    <row r="403" spans="1:6">
      <c r="A403" s="558">
        <v>9</v>
      </c>
      <c r="B403" s="401"/>
      <c r="C403" s="401"/>
      <c r="D403" s="401"/>
      <c r="E403" s="401"/>
      <c r="F403" s="401"/>
    </row>
    <row r="404" spans="1:6">
      <c r="A404" s="558">
        <v>10</v>
      </c>
      <c r="B404" s="401"/>
      <c r="C404" s="401"/>
      <c r="D404" s="401"/>
      <c r="E404" s="401"/>
      <c r="F404" s="401"/>
    </row>
    <row r="405" spans="1:6">
      <c r="A405" s="558">
        <v>11</v>
      </c>
      <c r="B405" s="401"/>
      <c r="C405" s="401"/>
      <c r="D405" s="401"/>
      <c r="E405" s="401"/>
      <c r="F405" s="401"/>
    </row>
    <row r="406" spans="1:6">
      <c r="A406" s="558">
        <v>12</v>
      </c>
      <c r="B406" s="401"/>
      <c r="C406" s="401"/>
      <c r="D406" s="401"/>
      <c r="E406" s="401"/>
      <c r="F406" s="401"/>
    </row>
    <row r="407" spans="1:6">
      <c r="A407" s="558">
        <v>13</v>
      </c>
      <c r="B407" s="401"/>
      <c r="C407" s="401"/>
      <c r="D407" s="401"/>
      <c r="E407" s="401"/>
      <c r="F407" s="401"/>
    </row>
    <row r="408" spans="1:6">
      <c r="A408" s="558">
        <v>14</v>
      </c>
      <c r="B408" s="401"/>
      <c r="C408" s="401"/>
      <c r="D408" s="401"/>
      <c r="E408" s="401"/>
      <c r="F408" s="401"/>
    </row>
    <row r="409" spans="1:6">
      <c r="A409" s="558">
        <v>15</v>
      </c>
      <c r="B409" s="401"/>
      <c r="C409" s="401"/>
      <c r="D409" s="401"/>
      <c r="E409" s="401"/>
      <c r="F409" s="401"/>
    </row>
    <row r="410" spans="1:6">
      <c r="A410" s="558">
        <v>16</v>
      </c>
      <c r="B410" s="401"/>
      <c r="C410" s="401"/>
      <c r="D410" s="401"/>
      <c r="E410" s="401"/>
      <c r="F410" s="401"/>
    </row>
    <row r="411" spans="1:6">
      <c r="A411" s="558">
        <v>17</v>
      </c>
      <c r="B411" s="401"/>
      <c r="C411" s="401"/>
      <c r="D411" s="401"/>
      <c r="E411" s="401"/>
      <c r="F411" s="401"/>
    </row>
    <row r="412" spans="1:6">
      <c r="A412" s="558">
        <v>18</v>
      </c>
      <c r="B412" s="401"/>
      <c r="C412" s="401"/>
      <c r="D412" s="401"/>
      <c r="E412" s="401"/>
      <c r="F412" s="401"/>
    </row>
    <row r="413" spans="1:6">
      <c r="A413" s="558">
        <v>19</v>
      </c>
      <c r="B413" s="401"/>
      <c r="C413" s="401"/>
      <c r="D413" s="401"/>
      <c r="E413" s="401"/>
      <c r="F413" s="401"/>
    </row>
    <row r="414" spans="1:6">
      <c r="A414" s="558">
        <v>20</v>
      </c>
      <c r="B414" s="401"/>
      <c r="C414" s="401"/>
      <c r="D414" s="401"/>
      <c r="E414" s="401"/>
      <c r="F414" s="401"/>
    </row>
    <row r="415" spans="1:6">
      <c r="A415" s="558">
        <v>21</v>
      </c>
      <c r="B415" s="401"/>
      <c r="C415" s="401"/>
      <c r="D415" s="401"/>
      <c r="E415" s="401"/>
      <c r="F415" s="401"/>
    </row>
    <row r="416" spans="1:6">
      <c r="A416" s="558">
        <v>22</v>
      </c>
      <c r="B416" s="401"/>
      <c r="C416" s="401"/>
      <c r="D416" s="401"/>
      <c r="E416" s="401"/>
      <c r="F416" s="401"/>
    </row>
    <row r="417" spans="1:6">
      <c r="A417" s="558">
        <v>23</v>
      </c>
      <c r="B417" s="401"/>
      <c r="C417" s="401"/>
      <c r="D417" s="401"/>
      <c r="E417" s="401"/>
      <c r="F417" s="401"/>
    </row>
    <row r="418" spans="1:6">
      <c r="A418" s="558">
        <v>24</v>
      </c>
      <c r="B418" s="401"/>
      <c r="C418" s="401"/>
      <c r="D418" s="401"/>
      <c r="E418" s="401"/>
      <c r="F418" s="401"/>
    </row>
    <row r="419" spans="1:6">
      <c r="A419" s="558">
        <v>25</v>
      </c>
      <c r="B419" s="401"/>
      <c r="C419" s="401"/>
      <c r="D419" s="401"/>
      <c r="E419" s="401"/>
      <c r="F419" s="401"/>
    </row>
    <row r="420" spans="1:6">
      <c r="A420" s="558">
        <v>26</v>
      </c>
      <c r="B420" s="401"/>
      <c r="C420" s="401"/>
      <c r="D420" s="401"/>
      <c r="E420" s="401"/>
      <c r="F420" s="401"/>
    </row>
    <row r="421" spans="1:6">
      <c r="A421" s="558">
        <v>27</v>
      </c>
      <c r="B421" s="401"/>
      <c r="C421" s="401"/>
      <c r="D421" s="401"/>
      <c r="E421" s="401"/>
      <c r="F421" s="401"/>
    </row>
    <row r="422" spans="1:6">
      <c r="A422" s="558">
        <v>28</v>
      </c>
      <c r="B422" s="401"/>
      <c r="C422" s="401"/>
      <c r="D422" s="401"/>
      <c r="E422" s="401"/>
      <c r="F422" s="401"/>
    </row>
    <row r="423" spans="1:6">
      <c r="A423" s="558">
        <v>29</v>
      </c>
      <c r="B423" s="401"/>
      <c r="C423" s="401"/>
      <c r="D423" s="401"/>
      <c r="E423" s="401"/>
      <c r="F423" s="401"/>
    </row>
    <row r="424" spans="1:6">
      <c r="A424" s="558">
        <v>30</v>
      </c>
      <c r="B424" s="401"/>
      <c r="C424" s="401"/>
      <c r="D424" s="401"/>
      <c r="E424" s="401"/>
      <c r="F424" s="401"/>
    </row>
    <row r="425" spans="1:6">
      <c r="A425" s="558">
        <v>31</v>
      </c>
      <c r="B425" s="401"/>
      <c r="C425" s="401"/>
      <c r="D425" s="401"/>
      <c r="E425" s="401"/>
      <c r="F425" s="401"/>
    </row>
    <row r="426" spans="1:6">
      <c r="A426" s="558">
        <v>32</v>
      </c>
      <c r="B426" s="401"/>
      <c r="C426" s="401"/>
      <c r="D426" s="401"/>
      <c r="E426" s="401"/>
      <c r="F426" s="401"/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25"/>
  <dimension ref="A3:K30"/>
  <sheetViews>
    <sheetView showGridLines="0" workbookViewId="0"/>
  </sheetViews>
  <sheetFormatPr defaultColWidth="9.109375" defaultRowHeight="14.4"/>
  <cols>
    <col min="1" max="1" width="10.88671875" style="377" bestFit="1" customWidth="1"/>
    <col min="2" max="2" width="8.88671875" style="377" customWidth="1"/>
    <col min="3" max="3" width="16.6640625" style="377" bestFit="1" customWidth="1"/>
    <col min="4" max="4" width="11.44140625" style="377" bestFit="1" customWidth="1"/>
    <col min="5" max="5" width="9.33203125" style="377" bestFit="1" customWidth="1"/>
    <col min="6" max="6" width="8.109375" style="377" customWidth="1"/>
    <col min="7" max="16384" width="9.109375" style="377"/>
  </cols>
  <sheetData>
    <row r="3" spans="1:11" ht="27">
      <c r="A3" s="559" t="s">
        <v>1658</v>
      </c>
      <c r="B3" s="560" t="s">
        <v>1659</v>
      </c>
      <c r="C3" s="559" t="s">
        <v>59</v>
      </c>
      <c r="D3" s="559" t="s">
        <v>174</v>
      </c>
      <c r="E3" s="560" t="s">
        <v>1660</v>
      </c>
      <c r="F3" s="560" t="s">
        <v>1661</v>
      </c>
    </row>
    <row r="4" spans="1:11">
      <c r="A4" s="561" t="s">
        <v>9</v>
      </c>
      <c r="B4" s="562" t="s">
        <v>1662</v>
      </c>
      <c r="C4" s="561" t="s">
        <v>1663</v>
      </c>
      <c r="D4" s="561" t="s">
        <v>1664</v>
      </c>
      <c r="E4" s="563">
        <v>39500</v>
      </c>
      <c r="F4" s="563">
        <f t="shared" ref="F4:F20" si="0">E4/12</f>
        <v>3291.6666666666665</v>
      </c>
      <c r="H4" s="452"/>
      <c r="K4" s="452"/>
    </row>
    <row r="5" spans="1:11">
      <c r="A5" s="561" t="s">
        <v>9</v>
      </c>
      <c r="B5" s="562" t="s">
        <v>1662</v>
      </c>
      <c r="C5" s="561" t="s">
        <v>1665</v>
      </c>
      <c r="D5" s="561" t="s">
        <v>1666</v>
      </c>
      <c r="E5" s="563">
        <v>48000</v>
      </c>
      <c r="F5" s="563">
        <f t="shared" si="0"/>
        <v>4000</v>
      </c>
      <c r="H5" s="452"/>
      <c r="K5" s="452"/>
    </row>
    <row r="6" spans="1:11">
      <c r="A6" s="561" t="s">
        <v>10</v>
      </c>
      <c r="B6" s="562" t="s">
        <v>1662</v>
      </c>
      <c r="C6" s="561" t="s">
        <v>1667</v>
      </c>
      <c r="D6" s="561" t="s">
        <v>1666</v>
      </c>
      <c r="E6" s="563">
        <v>55500</v>
      </c>
      <c r="F6" s="563">
        <f t="shared" si="0"/>
        <v>4625</v>
      </c>
      <c r="H6" s="452"/>
      <c r="K6" s="452"/>
    </row>
    <row r="7" spans="1:11">
      <c r="A7" s="564" t="s">
        <v>10</v>
      </c>
      <c r="B7" s="562" t="s">
        <v>1668</v>
      </c>
      <c r="C7" s="565" t="s">
        <v>1669</v>
      </c>
      <c r="D7" s="565" t="s">
        <v>1670</v>
      </c>
      <c r="E7" s="566">
        <v>89873</v>
      </c>
      <c r="F7" s="566">
        <f t="shared" si="0"/>
        <v>7489.416666666667</v>
      </c>
      <c r="H7" s="452"/>
      <c r="K7" s="452"/>
    </row>
    <row r="8" spans="1:11">
      <c r="A8" s="561" t="s">
        <v>11</v>
      </c>
      <c r="B8" s="562" t="s">
        <v>1662</v>
      </c>
      <c r="C8" s="561" t="s">
        <v>944</v>
      </c>
      <c r="D8" s="561" t="s">
        <v>1666</v>
      </c>
      <c r="E8" s="563">
        <v>24000</v>
      </c>
      <c r="F8" s="563">
        <f t="shared" si="0"/>
        <v>2000</v>
      </c>
      <c r="K8" s="452"/>
    </row>
    <row r="9" spans="1:11">
      <c r="A9" s="564" t="s">
        <v>11</v>
      </c>
      <c r="B9" s="562" t="s">
        <v>1662</v>
      </c>
      <c r="C9" s="565" t="s">
        <v>1671</v>
      </c>
      <c r="D9" s="565" t="s">
        <v>1670</v>
      </c>
      <c r="E9" s="566">
        <v>29500</v>
      </c>
      <c r="F9" s="566">
        <f t="shared" si="0"/>
        <v>2458.3333333333335</v>
      </c>
      <c r="K9" s="452"/>
    </row>
    <row r="10" spans="1:11">
      <c r="A10" s="561" t="s">
        <v>11</v>
      </c>
      <c r="B10" s="562" t="s">
        <v>1662</v>
      </c>
      <c r="C10" s="561" t="s">
        <v>1672</v>
      </c>
      <c r="D10" s="561" t="s">
        <v>1664</v>
      </c>
      <c r="E10" s="563">
        <v>29850</v>
      </c>
      <c r="F10" s="563">
        <f t="shared" si="0"/>
        <v>2487.5</v>
      </c>
      <c r="K10" s="452"/>
    </row>
    <row r="11" spans="1:11">
      <c r="A11" s="561" t="s">
        <v>11</v>
      </c>
      <c r="B11" s="562" t="s">
        <v>1673</v>
      </c>
      <c r="C11" s="561" t="s">
        <v>1674</v>
      </c>
      <c r="D11" s="561" t="s">
        <v>1666</v>
      </c>
      <c r="E11" s="563">
        <v>39000</v>
      </c>
      <c r="F11" s="563">
        <f t="shared" si="0"/>
        <v>3250</v>
      </c>
      <c r="K11" s="452"/>
    </row>
    <row r="12" spans="1:11">
      <c r="A12" s="561" t="s">
        <v>11</v>
      </c>
      <c r="B12" s="562" t="s">
        <v>1673</v>
      </c>
      <c r="C12" s="561" t="s">
        <v>1675</v>
      </c>
      <c r="D12" s="561" t="s">
        <v>1666</v>
      </c>
      <c r="E12" s="563">
        <v>45000</v>
      </c>
      <c r="F12" s="563">
        <f t="shared" si="0"/>
        <v>3750</v>
      </c>
      <c r="K12" s="452"/>
    </row>
    <row r="13" spans="1:11">
      <c r="A13" s="564" t="s">
        <v>11</v>
      </c>
      <c r="B13" s="562" t="s">
        <v>1668</v>
      </c>
      <c r="C13" s="561" t="s">
        <v>1676</v>
      </c>
      <c r="D13" s="561" t="s">
        <v>1664</v>
      </c>
      <c r="E13" s="563">
        <v>78230</v>
      </c>
      <c r="F13" s="563">
        <f t="shared" si="0"/>
        <v>6519.166666666667</v>
      </c>
      <c r="K13" s="452"/>
    </row>
    <row r="14" spans="1:11">
      <c r="A14" s="561" t="s">
        <v>11</v>
      </c>
      <c r="B14" s="562" t="s">
        <v>1677</v>
      </c>
      <c r="C14" s="561" t="s">
        <v>1678</v>
      </c>
      <c r="D14" s="561" t="s">
        <v>1666</v>
      </c>
      <c r="E14" s="563">
        <v>120000</v>
      </c>
      <c r="F14" s="563">
        <f t="shared" si="0"/>
        <v>10000</v>
      </c>
      <c r="K14" s="452"/>
    </row>
    <row r="15" spans="1:11">
      <c r="A15" s="561" t="s">
        <v>13</v>
      </c>
      <c r="B15" s="562" t="s">
        <v>1662</v>
      </c>
      <c r="C15" s="561" t="s">
        <v>1679</v>
      </c>
      <c r="D15" s="561" t="s">
        <v>1664</v>
      </c>
      <c r="E15" s="563">
        <v>24000</v>
      </c>
      <c r="F15" s="563">
        <f t="shared" si="0"/>
        <v>2000</v>
      </c>
      <c r="K15" s="452"/>
    </row>
    <row r="16" spans="1:11">
      <c r="A16" s="561" t="s">
        <v>13</v>
      </c>
      <c r="B16" s="562" t="s">
        <v>1662</v>
      </c>
      <c r="C16" s="561" t="s">
        <v>1680</v>
      </c>
      <c r="D16" s="561" t="s">
        <v>1666</v>
      </c>
      <c r="E16" s="563">
        <v>27690</v>
      </c>
      <c r="F16" s="563">
        <f t="shared" si="0"/>
        <v>2307.5</v>
      </c>
    </row>
    <row r="17" spans="1:6">
      <c r="A17" s="561" t="s">
        <v>13</v>
      </c>
      <c r="B17" s="562" t="s">
        <v>1662</v>
      </c>
      <c r="C17" s="561" t="s">
        <v>1681</v>
      </c>
      <c r="D17" s="561" t="s">
        <v>1664</v>
      </c>
      <c r="E17" s="563">
        <v>42000</v>
      </c>
      <c r="F17" s="563">
        <f t="shared" si="0"/>
        <v>3500</v>
      </c>
    </row>
    <row r="18" spans="1:6">
      <c r="A18" s="564" t="s">
        <v>13</v>
      </c>
      <c r="B18" s="562" t="s">
        <v>1673</v>
      </c>
      <c r="C18" s="565" t="s">
        <v>1682</v>
      </c>
      <c r="D18" s="565" t="s">
        <v>1664</v>
      </c>
      <c r="E18" s="566">
        <v>43000</v>
      </c>
      <c r="F18" s="566">
        <f t="shared" si="0"/>
        <v>3583.3333333333335</v>
      </c>
    </row>
    <row r="19" spans="1:6">
      <c r="A19" s="561" t="s">
        <v>13</v>
      </c>
      <c r="B19" s="562" t="s">
        <v>1668</v>
      </c>
      <c r="C19" s="561" t="s">
        <v>1683</v>
      </c>
      <c r="D19" s="561" t="s">
        <v>1666</v>
      </c>
      <c r="E19" s="563">
        <v>95000</v>
      </c>
      <c r="F19" s="563">
        <f t="shared" si="0"/>
        <v>7916.666666666667</v>
      </c>
    </row>
    <row r="20" spans="1:6">
      <c r="A20" s="564" t="s">
        <v>13</v>
      </c>
      <c r="B20" s="562" t="s">
        <v>1677</v>
      </c>
      <c r="C20" s="567" t="s">
        <v>1667</v>
      </c>
      <c r="D20" s="567" t="s">
        <v>1666</v>
      </c>
      <c r="E20" s="568">
        <v>200000</v>
      </c>
      <c r="F20" s="568">
        <f t="shared" si="0"/>
        <v>16666.666666666668</v>
      </c>
    </row>
    <row r="21" spans="1:6">
      <c r="F21" s="810"/>
    </row>
    <row r="25" spans="1:6">
      <c r="B25" s="539"/>
    </row>
    <row r="26" spans="1:6">
      <c r="B26" s="539"/>
    </row>
    <row r="27" spans="1:6">
      <c r="A27" s="539"/>
      <c r="B27" s="539"/>
      <c r="C27" s="539"/>
      <c r="D27" s="539"/>
      <c r="E27" s="539"/>
      <c r="F27" s="539"/>
    </row>
    <row r="28" spans="1:6">
      <c r="A28" s="539">
        <v>41</v>
      </c>
      <c r="B28" s="539">
        <v>32</v>
      </c>
      <c r="C28" s="539">
        <v>31</v>
      </c>
      <c r="D28" s="539">
        <v>23</v>
      </c>
      <c r="E28" s="539">
        <v>21</v>
      </c>
      <c r="F28" s="539">
        <v>14</v>
      </c>
    </row>
    <row r="29" spans="1:6">
      <c r="A29" s="539"/>
      <c r="B29" s="539"/>
      <c r="C29" s="539"/>
      <c r="D29" s="539"/>
      <c r="E29" s="539"/>
      <c r="F29" s="539"/>
    </row>
    <row r="30" spans="1:6">
      <c r="A30" s="539"/>
      <c r="B30" s="539"/>
      <c r="C30" s="539"/>
      <c r="D30" s="539"/>
      <c r="E30" s="539"/>
      <c r="F30" s="539"/>
    </row>
  </sheetData>
  <sortState ref="A2:F18">
    <sortCondition ref="A2:A18" customList="Sunday,Monday,Tuesday,Wednesday,Thursday,Friday,Saturday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65"/>
  <sheetViews>
    <sheetView showGridLines="0" zoomScaleNormal="100" workbookViewId="0"/>
  </sheetViews>
  <sheetFormatPr defaultColWidth="10.33203125" defaultRowHeight="14.4"/>
  <cols>
    <col min="1" max="1" width="10.33203125" style="681"/>
    <col min="2" max="2" width="12.109375" style="681" bestFit="1" customWidth="1"/>
    <col min="3" max="6" width="10.33203125" style="681"/>
    <col min="7" max="7" width="43" style="681" bestFit="1" customWidth="1"/>
    <col min="8" max="8" width="6.88671875" style="681" customWidth="1"/>
    <col min="9" max="9" width="14.6640625" style="681" customWidth="1"/>
    <col min="10" max="16384" width="10.33203125" style="681"/>
  </cols>
  <sheetData>
    <row r="1" spans="1:9">
      <c r="A1" s="813"/>
      <c r="G1" s="812"/>
    </row>
    <row r="3" spans="1:9">
      <c r="A3" s="679" t="s">
        <v>110</v>
      </c>
      <c r="B3" s="679" t="s">
        <v>1841</v>
      </c>
      <c r="C3" s="679" t="s">
        <v>644</v>
      </c>
      <c r="D3" s="679" t="s">
        <v>276</v>
      </c>
      <c r="E3" s="680" t="s">
        <v>272</v>
      </c>
      <c r="G3" s="681" t="s">
        <v>1857</v>
      </c>
      <c r="I3" s="682" t="s">
        <v>1858</v>
      </c>
    </row>
    <row r="4" spans="1:9">
      <c r="A4" s="683" t="s">
        <v>269</v>
      </c>
      <c r="B4" s="683" t="s">
        <v>1859</v>
      </c>
      <c r="C4" s="683" t="s">
        <v>1860</v>
      </c>
      <c r="D4" s="683">
        <v>5563</v>
      </c>
      <c r="E4" s="684">
        <v>7686</v>
      </c>
      <c r="G4" s="685" t="s">
        <v>1859</v>
      </c>
      <c r="H4" s="686"/>
    </row>
    <row r="5" spans="1:9">
      <c r="A5" s="683" t="s">
        <v>266</v>
      </c>
      <c r="B5" s="683" t="s">
        <v>1861</v>
      </c>
      <c r="C5" s="683" t="s">
        <v>636</v>
      </c>
      <c r="D5" s="683">
        <v>1242</v>
      </c>
      <c r="E5" s="684">
        <v>2956</v>
      </c>
      <c r="G5" s="687"/>
      <c r="I5" s="688">
        <v>191328</v>
      </c>
    </row>
    <row r="6" spans="1:9">
      <c r="A6" s="683" t="s">
        <v>267</v>
      </c>
      <c r="B6" s="683" t="s">
        <v>1861</v>
      </c>
      <c r="C6" s="683" t="s">
        <v>636</v>
      </c>
      <c r="D6" s="683">
        <v>983</v>
      </c>
      <c r="E6" s="684">
        <v>8165</v>
      </c>
    </row>
    <row r="7" spans="1:9">
      <c r="A7" s="683" t="s">
        <v>3</v>
      </c>
      <c r="B7" s="683" t="s">
        <v>1861</v>
      </c>
      <c r="C7" s="683" t="s">
        <v>1860</v>
      </c>
      <c r="D7" s="683">
        <v>3833</v>
      </c>
      <c r="E7" s="684">
        <v>4448</v>
      </c>
      <c r="G7" s="681" t="s">
        <v>1862</v>
      </c>
    </row>
    <row r="8" spans="1:9">
      <c r="A8" s="689" t="s">
        <v>266</v>
      </c>
      <c r="B8" s="683" t="s">
        <v>1861</v>
      </c>
      <c r="C8" s="683" t="s">
        <v>1860</v>
      </c>
      <c r="D8" s="683">
        <v>3216</v>
      </c>
      <c r="E8" s="684">
        <v>75</v>
      </c>
      <c r="G8" s="685" t="s">
        <v>3</v>
      </c>
      <c r="H8" s="690"/>
    </row>
    <row r="9" spans="1:9">
      <c r="A9" s="683" t="s">
        <v>4</v>
      </c>
      <c r="B9" s="683" t="s">
        <v>1859</v>
      </c>
      <c r="C9" s="683" t="s">
        <v>636</v>
      </c>
      <c r="D9" s="683">
        <v>8160</v>
      </c>
      <c r="E9" s="684">
        <v>4923</v>
      </c>
      <c r="G9" s="691"/>
      <c r="I9" s="692">
        <v>35044</v>
      </c>
    </row>
    <row r="10" spans="1:9">
      <c r="A10" s="683" t="s">
        <v>269</v>
      </c>
      <c r="B10" s="683" t="s">
        <v>1859</v>
      </c>
      <c r="C10" s="683" t="s">
        <v>1860</v>
      </c>
      <c r="D10" s="683">
        <v>2790</v>
      </c>
      <c r="E10" s="684">
        <v>2733</v>
      </c>
    </row>
    <row r="11" spans="1:9">
      <c r="A11" s="683" t="s">
        <v>6</v>
      </c>
      <c r="B11" s="683" t="s">
        <v>1859</v>
      </c>
      <c r="C11" s="683" t="s">
        <v>636</v>
      </c>
      <c r="D11" s="683">
        <v>9265</v>
      </c>
      <c r="E11" s="684">
        <v>450</v>
      </c>
      <c r="G11" s="681" t="s">
        <v>1863</v>
      </c>
    </row>
    <row r="12" spans="1:9">
      <c r="A12" s="683" t="s">
        <v>264</v>
      </c>
      <c r="B12" s="683" t="s">
        <v>1861</v>
      </c>
      <c r="C12" s="683" t="s">
        <v>636</v>
      </c>
      <c r="D12" s="683">
        <v>3868</v>
      </c>
      <c r="E12" s="684">
        <v>797</v>
      </c>
      <c r="G12" s="681" t="s">
        <v>1859</v>
      </c>
    </row>
    <row r="13" spans="1:9">
      <c r="A13" s="683" t="s">
        <v>5</v>
      </c>
      <c r="B13" s="683" t="s">
        <v>1861</v>
      </c>
      <c r="C13" s="683" t="s">
        <v>1860</v>
      </c>
      <c r="D13" s="683">
        <v>1773</v>
      </c>
      <c r="E13" s="684">
        <v>8751</v>
      </c>
      <c r="G13" s="693"/>
      <c r="I13" s="681">
        <v>32</v>
      </c>
    </row>
    <row r="14" spans="1:9">
      <c r="A14" s="683" t="s">
        <v>5</v>
      </c>
      <c r="B14" s="683" t="s">
        <v>1859</v>
      </c>
      <c r="C14" s="683" t="s">
        <v>1860</v>
      </c>
      <c r="D14" s="683">
        <v>6290</v>
      </c>
      <c r="E14" s="684">
        <v>2741</v>
      </c>
    </row>
    <row r="15" spans="1:9">
      <c r="A15" s="683" t="s">
        <v>269</v>
      </c>
      <c r="B15" s="683" t="s">
        <v>1859</v>
      </c>
      <c r="C15" s="683" t="s">
        <v>636</v>
      </c>
      <c r="D15" s="683">
        <v>9888</v>
      </c>
      <c r="E15" s="684">
        <v>7047</v>
      </c>
      <c r="G15" s="681" t="s">
        <v>1864</v>
      </c>
    </row>
    <row r="16" spans="1:9">
      <c r="A16" s="683" t="s">
        <v>267</v>
      </c>
      <c r="B16" s="683" t="s">
        <v>1859</v>
      </c>
      <c r="C16" s="683" t="s">
        <v>636</v>
      </c>
      <c r="D16" s="683">
        <v>39</v>
      </c>
      <c r="E16" s="684">
        <v>7191</v>
      </c>
      <c r="G16" s="685" t="s">
        <v>1860</v>
      </c>
      <c r="H16" s="694"/>
    </row>
    <row r="17" spans="1:9">
      <c r="A17" s="683" t="s">
        <v>262</v>
      </c>
      <c r="B17" s="683" t="s">
        <v>1859</v>
      </c>
      <c r="C17" s="683" t="s">
        <v>1860</v>
      </c>
      <c r="D17" s="683">
        <v>9970</v>
      </c>
      <c r="E17" s="684">
        <v>5575</v>
      </c>
      <c r="G17" s="691"/>
      <c r="I17" s="695">
        <v>4926.125</v>
      </c>
    </row>
    <row r="18" spans="1:9">
      <c r="A18" s="683" t="s">
        <v>264</v>
      </c>
      <c r="B18" s="683" t="s">
        <v>1861</v>
      </c>
      <c r="C18" s="683" t="s">
        <v>1860</v>
      </c>
      <c r="D18" s="683">
        <v>3656</v>
      </c>
      <c r="E18" s="684">
        <v>7612</v>
      </c>
    </row>
    <row r="19" spans="1:9">
      <c r="A19" s="683" t="s">
        <v>265</v>
      </c>
      <c r="B19" s="683" t="s">
        <v>1861</v>
      </c>
      <c r="C19" s="683" t="s">
        <v>1860</v>
      </c>
      <c r="D19" s="683">
        <v>2730</v>
      </c>
      <c r="E19" s="684">
        <v>4873</v>
      </c>
      <c r="G19" s="681" t="s">
        <v>1865</v>
      </c>
    </row>
    <row r="20" spans="1:9">
      <c r="A20" s="683" t="s">
        <v>4</v>
      </c>
      <c r="B20" s="683" t="s">
        <v>1859</v>
      </c>
      <c r="C20" s="683" t="s">
        <v>1860</v>
      </c>
      <c r="D20" s="683">
        <v>3670</v>
      </c>
      <c r="E20" s="684">
        <v>8076</v>
      </c>
      <c r="G20" s="691"/>
      <c r="I20" s="692">
        <v>167832</v>
      </c>
    </row>
    <row r="21" spans="1:9">
      <c r="A21" s="683" t="s">
        <v>267</v>
      </c>
      <c r="B21" s="683" t="s">
        <v>1859</v>
      </c>
      <c r="C21" s="683" t="s">
        <v>1860</v>
      </c>
      <c r="D21" s="683">
        <v>1695</v>
      </c>
      <c r="E21" s="684">
        <v>3338</v>
      </c>
    </row>
    <row r="22" spans="1:9">
      <c r="A22" s="683" t="s">
        <v>3</v>
      </c>
      <c r="B22" s="683" t="s">
        <v>1859</v>
      </c>
      <c r="C22" s="683" t="s">
        <v>1860</v>
      </c>
      <c r="D22" s="683">
        <v>9550</v>
      </c>
      <c r="E22" s="684">
        <v>6544</v>
      </c>
    </row>
    <row r="23" spans="1:9">
      <c r="A23" s="683" t="s">
        <v>267</v>
      </c>
      <c r="B23" s="683" t="s">
        <v>1861</v>
      </c>
      <c r="C23" s="683" t="s">
        <v>636</v>
      </c>
      <c r="D23" s="683">
        <v>8722</v>
      </c>
      <c r="E23" s="684">
        <v>6955</v>
      </c>
      <c r="F23" s="696"/>
      <c r="G23" s="696" t="s">
        <v>1866</v>
      </c>
      <c r="H23" s="686"/>
      <c r="I23" s="696"/>
    </row>
    <row r="24" spans="1:9">
      <c r="A24" s="683" t="s">
        <v>4</v>
      </c>
      <c r="B24" s="683" t="s">
        <v>1859</v>
      </c>
      <c r="C24" s="683" t="s">
        <v>636</v>
      </c>
      <c r="D24" s="683">
        <v>4661</v>
      </c>
      <c r="E24" s="684">
        <v>4138</v>
      </c>
      <c r="G24" s="687"/>
      <c r="I24" s="688">
        <v>109807</v>
      </c>
    </row>
    <row r="25" spans="1:9">
      <c r="A25" s="683" t="s">
        <v>265</v>
      </c>
      <c r="B25" s="683" t="s">
        <v>1861</v>
      </c>
      <c r="C25" s="683" t="s">
        <v>636</v>
      </c>
      <c r="D25" s="683">
        <v>8056</v>
      </c>
      <c r="E25" s="684">
        <v>8447</v>
      </c>
    </row>
    <row r="26" spans="1:9">
      <c r="A26" s="683" t="s">
        <v>7</v>
      </c>
      <c r="B26" s="683" t="s">
        <v>1859</v>
      </c>
      <c r="C26" s="683" t="s">
        <v>1860</v>
      </c>
      <c r="D26" s="683">
        <v>5954</v>
      </c>
      <c r="E26" s="684">
        <v>8516</v>
      </c>
      <c r="F26" s="696"/>
      <c r="G26" s="696" t="s">
        <v>1867</v>
      </c>
      <c r="H26" s="697"/>
      <c r="I26" s="696"/>
    </row>
    <row r="27" spans="1:9">
      <c r="A27" s="683" t="s">
        <v>4</v>
      </c>
      <c r="B27" s="683" t="s">
        <v>1861</v>
      </c>
      <c r="C27" s="683" t="s">
        <v>636</v>
      </c>
      <c r="D27" s="683">
        <v>9628</v>
      </c>
      <c r="E27" s="684">
        <v>6930</v>
      </c>
      <c r="G27" s="698"/>
      <c r="I27" s="692">
        <v>4448</v>
      </c>
    </row>
    <row r="28" spans="1:9">
      <c r="A28" s="683" t="s">
        <v>3</v>
      </c>
      <c r="B28" s="683" t="s">
        <v>1859</v>
      </c>
      <c r="C28" s="683" t="s">
        <v>636</v>
      </c>
      <c r="D28" s="683">
        <v>5611</v>
      </c>
      <c r="E28" s="684">
        <v>2686</v>
      </c>
    </row>
    <row r="29" spans="1:9">
      <c r="A29" s="683" t="s">
        <v>268</v>
      </c>
      <c r="B29" s="683" t="s">
        <v>1859</v>
      </c>
      <c r="C29" s="683" t="s">
        <v>636</v>
      </c>
      <c r="D29" s="683">
        <v>5585</v>
      </c>
      <c r="E29" s="684">
        <v>5720</v>
      </c>
      <c r="F29" s="696"/>
      <c r="G29" s="696" t="s">
        <v>1868</v>
      </c>
      <c r="H29" s="697"/>
      <c r="I29" s="696"/>
    </row>
    <row r="30" spans="1:9">
      <c r="A30" s="683" t="s">
        <v>265</v>
      </c>
      <c r="B30" s="683" t="s">
        <v>1861</v>
      </c>
      <c r="C30" s="683" t="s">
        <v>1860</v>
      </c>
      <c r="D30" s="683">
        <v>3515</v>
      </c>
      <c r="E30" s="684">
        <v>1647</v>
      </c>
      <c r="G30" s="699"/>
      <c r="I30" s="700">
        <v>4125.5</v>
      </c>
    </row>
    <row r="31" spans="1:9">
      <c r="A31" s="683" t="s">
        <v>4</v>
      </c>
      <c r="B31" s="683" t="s">
        <v>1861</v>
      </c>
      <c r="C31" s="683" t="s">
        <v>1860</v>
      </c>
      <c r="D31" s="683">
        <v>9342</v>
      </c>
      <c r="E31" s="684">
        <v>1450</v>
      </c>
    </row>
    <row r="32" spans="1:9">
      <c r="A32" s="683" t="s">
        <v>5</v>
      </c>
      <c r="B32" s="683" t="s">
        <v>1861</v>
      </c>
      <c r="C32" s="683" t="s">
        <v>1860</v>
      </c>
      <c r="D32" s="683">
        <v>9079</v>
      </c>
      <c r="E32" s="684">
        <v>7113</v>
      </c>
    </row>
    <row r="33" spans="1:5">
      <c r="A33" s="683" t="s">
        <v>266</v>
      </c>
      <c r="B33" s="683" t="s">
        <v>1861</v>
      </c>
      <c r="C33" s="683" t="s">
        <v>1860</v>
      </c>
      <c r="D33" s="683">
        <v>4873</v>
      </c>
      <c r="E33" s="684">
        <v>2420</v>
      </c>
    </row>
    <row r="34" spans="1:5">
      <c r="A34" s="683" t="s">
        <v>267</v>
      </c>
      <c r="B34" s="683" t="s">
        <v>1861</v>
      </c>
      <c r="C34" s="683" t="s">
        <v>1860</v>
      </c>
      <c r="D34" s="683">
        <v>9957</v>
      </c>
      <c r="E34" s="684">
        <v>6028</v>
      </c>
    </row>
    <row r="35" spans="1:5">
      <c r="A35" s="683" t="s">
        <v>265</v>
      </c>
      <c r="B35" s="683" t="s">
        <v>1859</v>
      </c>
      <c r="C35" s="683" t="s">
        <v>1860</v>
      </c>
      <c r="D35" s="683">
        <v>7832</v>
      </c>
      <c r="E35" s="684">
        <v>1441</v>
      </c>
    </row>
    <row r="36" spans="1:5">
      <c r="A36" s="683" t="s">
        <v>267</v>
      </c>
      <c r="B36" s="683" t="s">
        <v>1859</v>
      </c>
      <c r="C36" s="683" t="s">
        <v>636</v>
      </c>
      <c r="D36" s="683">
        <v>5881</v>
      </c>
      <c r="E36" s="684">
        <v>7347</v>
      </c>
    </row>
    <row r="37" spans="1:5">
      <c r="A37" s="683" t="s">
        <v>7</v>
      </c>
      <c r="B37" s="683" t="s">
        <v>1859</v>
      </c>
      <c r="C37" s="683" t="s">
        <v>636</v>
      </c>
      <c r="D37" s="683">
        <v>7406</v>
      </c>
      <c r="E37" s="684">
        <v>9566</v>
      </c>
    </row>
    <row r="38" spans="1:5">
      <c r="A38" s="683" t="s">
        <v>269</v>
      </c>
      <c r="B38" s="683" t="s">
        <v>1861</v>
      </c>
      <c r="C38" s="683" t="s">
        <v>1860</v>
      </c>
      <c r="D38" s="683">
        <v>5580</v>
      </c>
      <c r="E38" s="684">
        <v>479</v>
      </c>
    </row>
    <row r="39" spans="1:5">
      <c r="A39" s="683" t="s">
        <v>267</v>
      </c>
      <c r="B39" s="683" t="s">
        <v>1861</v>
      </c>
      <c r="C39" s="683" t="s">
        <v>636</v>
      </c>
      <c r="D39" s="683">
        <v>9191</v>
      </c>
      <c r="E39" s="684">
        <v>2516</v>
      </c>
    </row>
    <row r="40" spans="1:5">
      <c r="A40" s="683" t="s">
        <v>4</v>
      </c>
      <c r="B40" s="683" t="s">
        <v>1861</v>
      </c>
      <c r="C40" s="683" t="s">
        <v>1860</v>
      </c>
      <c r="D40" s="683">
        <v>5889</v>
      </c>
      <c r="E40" s="684">
        <v>4953</v>
      </c>
    </row>
    <row r="41" spans="1:5">
      <c r="A41" s="683" t="s">
        <v>3</v>
      </c>
      <c r="B41" s="683" t="s">
        <v>1861</v>
      </c>
      <c r="C41" s="683" t="s">
        <v>636</v>
      </c>
      <c r="D41" s="683">
        <v>9025</v>
      </c>
      <c r="E41" s="684">
        <v>5594</v>
      </c>
    </row>
    <row r="42" spans="1:5">
      <c r="A42" s="683" t="s">
        <v>266</v>
      </c>
      <c r="B42" s="683" t="s">
        <v>1859</v>
      </c>
      <c r="C42" s="683" t="s">
        <v>636</v>
      </c>
      <c r="D42" s="683">
        <v>3448</v>
      </c>
      <c r="E42" s="684">
        <v>668</v>
      </c>
    </row>
    <row r="43" spans="1:5">
      <c r="A43" s="683" t="s">
        <v>3</v>
      </c>
      <c r="B43" s="683" t="s">
        <v>1859</v>
      </c>
      <c r="C43" s="683" t="s">
        <v>1860</v>
      </c>
      <c r="D43" s="683">
        <v>9185</v>
      </c>
      <c r="E43" s="684">
        <v>6081</v>
      </c>
    </row>
    <row r="44" spans="1:5">
      <c r="A44" s="683" t="s">
        <v>269</v>
      </c>
      <c r="B44" s="683" t="s">
        <v>1859</v>
      </c>
      <c r="C44" s="683" t="s">
        <v>1860</v>
      </c>
      <c r="D44" s="683">
        <v>4248</v>
      </c>
      <c r="E44" s="684">
        <v>9614</v>
      </c>
    </row>
    <row r="45" spans="1:5">
      <c r="A45" s="683" t="s">
        <v>3</v>
      </c>
      <c r="B45" s="683" t="s">
        <v>1859</v>
      </c>
      <c r="C45" s="683" t="s">
        <v>636</v>
      </c>
      <c r="D45" s="683">
        <v>9441</v>
      </c>
      <c r="E45" s="684">
        <v>9662</v>
      </c>
    </row>
    <row r="46" spans="1:5">
      <c r="A46" s="683" t="s">
        <v>4</v>
      </c>
      <c r="B46" s="683" t="s">
        <v>1861</v>
      </c>
      <c r="C46" s="683" t="s">
        <v>1860</v>
      </c>
      <c r="D46" s="683">
        <v>3030</v>
      </c>
      <c r="E46" s="684">
        <v>5010</v>
      </c>
    </row>
    <row r="47" spans="1:5">
      <c r="A47" s="683" t="s">
        <v>264</v>
      </c>
      <c r="B47" s="683" t="s">
        <v>1859</v>
      </c>
      <c r="C47" s="683" t="s">
        <v>1860</v>
      </c>
      <c r="D47" s="683">
        <v>9069</v>
      </c>
      <c r="E47" s="684">
        <v>5447</v>
      </c>
    </row>
    <row r="48" spans="1:5">
      <c r="A48" s="683" t="s">
        <v>264</v>
      </c>
      <c r="B48" s="683" t="s">
        <v>1859</v>
      </c>
      <c r="C48" s="683" t="s">
        <v>1860</v>
      </c>
      <c r="D48" s="683">
        <v>8966</v>
      </c>
      <c r="E48" s="684">
        <v>9082</v>
      </c>
    </row>
    <row r="49" spans="1:5">
      <c r="A49" s="683" t="s">
        <v>4</v>
      </c>
      <c r="B49" s="683" t="s">
        <v>1861</v>
      </c>
      <c r="C49" s="683" t="s">
        <v>1860</v>
      </c>
      <c r="D49" s="683">
        <v>5178</v>
      </c>
      <c r="E49" s="684">
        <v>3571</v>
      </c>
    </row>
    <row r="50" spans="1:5">
      <c r="A50" s="683" t="s">
        <v>267</v>
      </c>
      <c r="B50" s="683" t="s">
        <v>1861</v>
      </c>
      <c r="C50" s="683" t="s">
        <v>636</v>
      </c>
      <c r="D50" s="683">
        <v>3981</v>
      </c>
      <c r="E50" s="684">
        <v>2428</v>
      </c>
    </row>
    <row r="51" spans="1:5">
      <c r="A51" s="683" t="s">
        <v>4</v>
      </c>
      <c r="B51" s="683" t="s">
        <v>1861</v>
      </c>
      <c r="C51" s="683" t="s">
        <v>636</v>
      </c>
      <c r="D51" s="683">
        <v>3219</v>
      </c>
      <c r="E51" s="684">
        <v>3106</v>
      </c>
    </row>
    <row r="52" spans="1:5">
      <c r="A52" s="683" t="s">
        <v>268</v>
      </c>
      <c r="B52" s="683" t="s">
        <v>1861</v>
      </c>
      <c r="C52" s="683" t="s">
        <v>636</v>
      </c>
      <c r="D52" s="683">
        <v>2891</v>
      </c>
      <c r="E52" s="684">
        <v>8670</v>
      </c>
    </row>
    <row r="53" spans="1:5">
      <c r="A53" s="683" t="s">
        <v>266</v>
      </c>
      <c r="B53" s="683" t="s">
        <v>1859</v>
      </c>
      <c r="C53" s="683" t="s">
        <v>1860</v>
      </c>
      <c r="D53" s="683">
        <v>9132</v>
      </c>
      <c r="E53" s="684">
        <v>3947</v>
      </c>
    </row>
    <row r="54" spans="1:5">
      <c r="A54" s="683" t="s">
        <v>266</v>
      </c>
      <c r="B54" s="683" t="s">
        <v>1859</v>
      </c>
      <c r="C54" s="683" t="s">
        <v>1860</v>
      </c>
      <c r="D54" s="683">
        <v>6740</v>
      </c>
      <c r="E54" s="684">
        <v>66</v>
      </c>
    </row>
    <row r="55" spans="1:5">
      <c r="A55" s="683" t="s">
        <v>4</v>
      </c>
      <c r="B55" s="683" t="s">
        <v>1861</v>
      </c>
      <c r="C55" s="683" t="s">
        <v>636</v>
      </c>
      <c r="D55" s="683">
        <v>744</v>
      </c>
      <c r="E55" s="684">
        <v>2666</v>
      </c>
    </row>
    <row r="56" spans="1:5">
      <c r="A56" s="683" t="s">
        <v>3</v>
      </c>
      <c r="B56" s="683" t="s">
        <v>1861</v>
      </c>
      <c r="C56" s="683" t="s">
        <v>636</v>
      </c>
      <c r="D56" s="683">
        <v>5408</v>
      </c>
      <c r="E56" s="684">
        <v>29</v>
      </c>
    </row>
    <row r="57" spans="1:5">
      <c r="A57" s="683" t="s">
        <v>266</v>
      </c>
      <c r="B57" s="683" t="s">
        <v>1859</v>
      </c>
      <c r="C57" s="683" t="s">
        <v>636</v>
      </c>
      <c r="D57" s="683">
        <v>4304</v>
      </c>
      <c r="E57" s="684">
        <v>8859</v>
      </c>
    </row>
    <row r="58" spans="1:5">
      <c r="A58" s="683" t="s">
        <v>264</v>
      </c>
      <c r="B58" s="683" t="s">
        <v>1859</v>
      </c>
      <c r="C58" s="683" t="s">
        <v>1860</v>
      </c>
      <c r="D58" s="683">
        <v>6853</v>
      </c>
      <c r="E58" s="684">
        <v>7029</v>
      </c>
    </row>
    <row r="59" spans="1:5">
      <c r="A59" s="683" t="s">
        <v>269</v>
      </c>
      <c r="B59" s="683" t="s">
        <v>1859</v>
      </c>
      <c r="C59" s="683" t="s">
        <v>636</v>
      </c>
      <c r="D59" s="683">
        <v>5163</v>
      </c>
      <c r="E59" s="684">
        <v>2211</v>
      </c>
    </row>
    <row r="60" spans="1:5">
      <c r="A60" s="683" t="s">
        <v>262</v>
      </c>
      <c r="B60" s="683" t="s">
        <v>1859</v>
      </c>
      <c r="C60" s="683" t="s">
        <v>636</v>
      </c>
      <c r="D60" s="683">
        <v>1824</v>
      </c>
      <c r="E60" s="684">
        <v>1361</v>
      </c>
    </row>
    <row r="61" spans="1:5">
      <c r="A61" s="683" t="s">
        <v>6</v>
      </c>
      <c r="B61" s="683" t="s">
        <v>1861</v>
      </c>
      <c r="C61" s="683" t="s">
        <v>1860</v>
      </c>
      <c r="D61" s="683">
        <v>2021</v>
      </c>
      <c r="E61" s="684">
        <v>9136</v>
      </c>
    </row>
    <row r="62" spans="1:5">
      <c r="A62" s="701" t="s">
        <v>264</v>
      </c>
      <c r="B62" s="701" t="s">
        <v>1861</v>
      </c>
      <c r="C62" s="701" t="s">
        <v>636</v>
      </c>
      <c r="D62" s="701">
        <v>3264</v>
      </c>
      <c r="E62" s="702">
        <v>5243</v>
      </c>
    </row>
    <row r="63" spans="1:5">
      <c r="A63" s="701" t="s">
        <v>5</v>
      </c>
      <c r="B63" s="701" t="s">
        <v>1859</v>
      </c>
      <c r="C63" s="701" t="s">
        <v>1860</v>
      </c>
      <c r="D63" s="701">
        <v>2300</v>
      </c>
      <c r="E63" s="702">
        <v>2154</v>
      </c>
    </row>
    <row r="64" spans="1:5">
      <c r="A64" s="701" t="s">
        <v>268</v>
      </c>
      <c r="B64" s="701" t="s">
        <v>1861</v>
      </c>
      <c r="C64" s="701" t="s">
        <v>636</v>
      </c>
      <c r="D64" s="701">
        <v>2155</v>
      </c>
      <c r="E64" s="702">
        <v>3596</v>
      </c>
    </row>
    <row r="65" spans="1:5">
      <c r="A65" s="701" t="s">
        <v>7</v>
      </c>
      <c r="B65" s="701" t="s">
        <v>1859</v>
      </c>
      <c r="C65" s="701" t="s">
        <v>636</v>
      </c>
      <c r="D65" s="701">
        <v>845</v>
      </c>
      <c r="E65" s="702">
        <v>2134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26"/>
  <dimension ref="A3:H763"/>
  <sheetViews>
    <sheetView showGridLines="0" zoomScale="80" zoomScaleNormal="80" workbookViewId="0"/>
  </sheetViews>
  <sheetFormatPr defaultColWidth="8.88671875" defaultRowHeight="13.2"/>
  <cols>
    <col min="1" max="1" width="12.5546875" style="570" customWidth="1"/>
    <col min="2" max="2" width="19.109375" style="570" customWidth="1"/>
    <col min="3" max="3" width="12.6640625" style="570" customWidth="1"/>
    <col min="4" max="4" width="11" style="570" customWidth="1"/>
    <col min="5" max="5" width="8.109375" style="570" customWidth="1"/>
    <col min="6" max="6" width="12.6640625" style="570" customWidth="1"/>
    <col min="7" max="7" width="12.88671875" style="570" bestFit="1" customWidth="1"/>
    <col min="8" max="8" width="7.88671875" style="570" customWidth="1"/>
    <col min="9" max="176" width="8.88671875" style="570"/>
    <col min="177" max="177" width="12.5546875" style="570" customWidth="1"/>
    <col min="178" max="178" width="19.109375" style="570" customWidth="1"/>
    <col min="179" max="179" width="12.6640625" style="570" customWidth="1"/>
    <col min="180" max="180" width="11" style="570" customWidth="1"/>
    <col min="181" max="181" width="8.109375" style="570" customWidth="1"/>
    <col min="182" max="182" width="11.88671875" style="570" customWidth="1"/>
    <col min="183" max="183" width="12.88671875" style="570" bestFit="1" customWidth="1"/>
    <col min="184" max="184" width="7.88671875" style="570" customWidth="1"/>
    <col min="185" max="186" width="8.88671875" style="570"/>
    <col min="187" max="187" width="17.6640625" style="570" bestFit="1" customWidth="1"/>
    <col min="188" max="16384" width="8.88671875" style="570"/>
  </cols>
  <sheetData>
    <row r="3" spans="1:8" ht="14.4">
      <c r="A3" s="569" t="s">
        <v>1684</v>
      </c>
      <c r="B3" s="569" t="s">
        <v>1685</v>
      </c>
      <c r="C3" s="569" t="s">
        <v>1686</v>
      </c>
      <c r="D3" s="569" t="s">
        <v>1687</v>
      </c>
      <c r="E3" s="569" t="s">
        <v>1688</v>
      </c>
      <c r="F3" s="569" t="s">
        <v>1686</v>
      </c>
      <c r="G3" s="569" t="s">
        <v>409</v>
      </c>
      <c r="H3" s="569" t="s">
        <v>1689</v>
      </c>
    </row>
    <row r="4" spans="1:8">
      <c r="A4" s="571">
        <v>189000</v>
      </c>
      <c r="B4" s="572">
        <v>37845</v>
      </c>
      <c r="C4" s="573" t="s">
        <v>817</v>
      </c>
      <c r="D4" s="574">
        <v>2</v>
      </c>
      <c r="E4" s="575">
        <v>2</v>
      </c>
      <c r="F4" s="573" t="s">
        <v>817</v>
      </c>
      <c r="G4" s="574" t="s">
        <v>1690</v>
      </c>
      <c r="H4" s="574" t="b">
        <v>0</v>
      </c>
    </row>
    <row r="5" spans="1:8">
      <c r="A5" s="571">
        <v>199000</v>
      </c>
      <c r="B5" s="572">
        <v>37974</v>
      </c>
      <c r="C5" s="576" t="s">
        <v>817</v>
      </c>
      <c r="D5" s="574">
        <v>3</v>
      </c>
      <c r="E5" s="575">
        <v>2.5</v>
      </c>
      <c r="F5" s="576" t="s">
        <v>817</v>
      </c>
      <c r="G5" s="574" t="s">
        <v>1690</v>
      </c>
      <c r="H5" s="574" t="b">
        <v>0</v>
      </c>
    </row>
    <row r="6" spans="1:8">
      <c r="A6" s="571">
        <v>204900</v>
      </c>
      <c r="B6" s="572">
        <v>37748</v>
      </c>
      <c r="C6" s="576" t="s">
        <v>1691</v>
      </c>
      <c r="D6" s="574">
        <v>3</v>
      </c>
      <c r="E6" s="575">
        <v>2.5</v>
      </c>
      <c r="F6" s="576" t="s">
        <v>1691</v>
      </c>
      <c r="G6" s="574" t="s">
        <v>1692</v>
      </c>
      <c r="H6" s="574" t="b">
        <v>0</v>
      </c>
    </row>
    <row r="7" spans="1:8">
      <c r="A7" s="571">
        <v>205000</v>
      </c>
      <c r="B7" s="572">
        <v>37773</v>
      </c>
      <c r="C7" s="576" t="s">
        <v>1691</v>
      </c>
      <c r="D7" s="574">
        <v>3</v>
      </c>
      <c r="E7" s="575">
        <v>2.5</v>
      </c>
      <c r="F7" s="576" t="s">
        <v>1691</v>
      </c>
      <c r="G7" s="574" t="s">
        <v>1692</v>
      </c>
      <c r="H7" s="574" t="b">
        <v>1</v>
      </c>
    </row>
    <row r="8" spans="1:8">
      <c r="A8" s="571">
        <v>205500</v>
      </c>
      <c r="B8" s="572">
        <v>37885</v>
      </c>
      <c r="C8" s="576" t="s">
        <v>1691</v>
      </c>
      <c r="D8" s="574">
        <v>4</v>
      </c>
      <c r="E8" s="575">
        <v>2.5</v>
      </c>
      <c r="F8" s="576" t="s">
        <v>1691</v>
      </c>
      <c r="G8" s="574" t="s">
        <v>1692</v>
      </c>
      <c r="H8" s="574" t="b">
        <v>0</v>
      </c>
    </row>
    <row r="9" spans="1:8">
      <c r="A9" s="571">
        <v>205500</v>
      </c>
      <c r="B9" s="572">
        <v>37951</v>
      </c>
      <c r="C9" s="573" t="s">
        <v>1691</v>
      </c>
      <c r="D9" s="574">
        <v>4</v>
      </c>
      <c r="E9" s="575">
        <v>2.5</v>
      </c>
      <c r="F9" s="573" t="s">
        <v>1691</v>
      </c>
      <c r="G9" s="574" t="s">
        <v>1690</v>
      </c>
      <c r="H9" s="574" t="b">
        <v>0</v>
      </c>
    </row>
    <row r="10" spans="1:8">
      <c r="A10" s="571">
        <v>208750</v>
      </c>
      <c r="B10" s="572">
        <v>37663</v>
      </c>
      <c r="C10" s="573" t="s">
        <v>1691</v>
      </c>
      <c r="D10" s="574">
        <v>4</v>
      </c>
      <c r="E10" s="575">
        <v>3</v>
      </c>
      <c r="F10" s="573" t="s">
        <v>1691</v>
      </c>
      <c r="G10" s="574" t="s">
        <v>1692</v>
      </c>
      <c r="H10" s="574" t="b">
        <v>1</v>
      </c>
    </row>
    <row r="11" spans="1:8">
      <c r="A11" s="571">
        <v>208750</v>
      </c>
      <c r="B11" s="572">
        <v>37869</v>
      </c>
      <c r="C11" s="576" t="s">
        <v>1691</v>
      </c>
      <c r="D11" s="574">
        <v>4</v>
      </c>
      <c r="E11" s="575">
        <v>2</v>
      </c>
      <c r="F11" s="576" t="s">
        <v>1691</v>
      </c>
      <c r="G11" s="574" t="s">
        <v>1692</v>
      </c>
      <c r="H11" s="574" t="b">
        <v>0</v>
      </c>
    </row>
    <row r="12" spans="1:8">
      <c r="A12" s="571">
        <v>214500</v>
      </c>
      <c r="B12" s="572">
        <v>37721</v>
      </c>
      <c r="C12" s="576" t="s">
        <v>1693</v>
      </c>
      <c r="D12" s="574">
        <v>3</v>
      </c>
      <c r="E12" s="575">
        <v>2.5</v>
      </c>
      <c r="F12" s="576" t="s">
        <v>1693</v>
      </c>
      <c r="G12" s="574" t="s">
        <v>1690</v>
      </c>
      <c r="H12" s="574" t="b">
        <v>0</v>
      </c>
    </row>
    <row r="13" spans="1:8">
      <c r="A13" s="571">
        <v>214500</v>
      </c>
      <c r="B13" s="572">
        <v>37923</v>
      </c>
      <c r="C13" s="573" t="s">
        <v>817</v>
      </c>
      <c r="D13" s="574">
        <v>4</v>
      </c>
      <c r="E13" s="575">
        <v>2.5</v>
      </c>
      <c r="F13" s="573" t="s">
        <v>817</v>
      </c>
      <c r="G13" s="574" t="s">
        <v>1692</v>
      </c>
      <c r="H13" s="574" t="b">
        <v>1</v>
      </c>
    </row>
    <row r="14" spans="1:8">
      <c r="A14" s="571">
        <v>215000</v>
      </c>
      <c r="B14" s="572">
        <v>37635</v>
      </c>
      <c r="C14" s="573" t="s">
        <v>817</v>
      </c>
      <c r="D14" s="574">
        <v>3</v>
      </c>
      <c r="E14" s="575">
        <v>1.75</v>
      </c>
      <c r="F14" s="573" t="s">
        <v>817</v>
      </c>
      <c r="G14" s="574" t="s">
        <v>1692</v>
      </c>
      <c r="H14" s="574" t="b">
        <v>1</v>
      </c>
    </row>
    <row r="15" spans="1:8">
      <c r="A15" s="571">
        <v>215000</v>
      </c>
      <c r="B15" s="572">
        <v>37902</v>
      </c>
      <c r="C15" s="576" t="s">
        <v>1693</v>
      </c>
      <c r="D15" s="574">
        <v>4</v>
      </c>
      <c r="E15" s="575">
        <v>2.5</v>
      </c>
      <c r="F15" s="576" t="s">
        <v>1693</v>
      </c>
      <c r="G15" s="574" t="s">
        <v>1690</v>
      </c>
      <c r="H15" s="574" t="b">
        <v>1</v>
      </c>
    </row>
    <row r="16" spans="1:8">
      <c r="A16" s="571">
        <v>225000</v>
      </c>
      <c r="B16" s="572">
        <v>37819</v>
      </c>
      <c r="C16" s="576" t="s">
        <v>1694</v>
      </c>
      <c r="D16" s="574">
        <v>4</v>
      </c>
      <c r="E16" s="575">
        <v>3</v>
      </c>
      <c r="F16" s="576" t="s">
        <v>1694</v>
      </c>
      <c r="G16" s="574" t="s">
        <v>1692</v>
      </c>
      <c r="H16" s="574" t="b">
        <v>1</v>
      </c>
    </row>
    <row r="17" spans="1:8">
      <c r="A17" s="571">
        <v>225000</v>
      </c>
      <c r="B17" s="572">
        <v>37869</v>
      </c>
      <c r="C17" s="576" t="s">
        <v>1691</v>
      </c>
      <c r="D17" s="574">
        <v>4</v>
      </c>
      <c r="E17" s="575">
        <v>3</v>
      </c>
      <c r="F17" s="576" t="s">
        <v>1691</v>
      </c>
      <c r="G17" s="574" t="s">
        <v>1692</v>
      </c>
      <c r="H17" s="574" t="b">
        <v>1</v>
      </c>
    </row>
    <row r="18" spans="1:8">
      <c r="A18" s="571">
        <v>225911</v>
      </c>
      <c r="B18" s="572">
        <v>37815</v>
      </c>
      <c r="C18" s="576" t="s">
        <v>1691</v>
      </c>
      <c r="D18" s="574">
        <v>4</v>
      </c>
      <c r="E18" s="575">
        <v>2.5</v>
      </c>
      <c r="F18" s="576" t="s">
        <v>1691</v>
      </c>
      <c r="G18" s="574" t="s">
        <v>1692</v>
      </c>
      <c r="H18" s="574" t="b">
        <v>1</v>
      </c>
    </row>
    <row r="19" spans="1:8">
      <c r="A19" s="571">
        <v>225911</v>
      </c>
      <c r="B19" s="572">
        <v>37916</v>
      </c>
      <c r="C19" s="576" t="s">
        <v>1691</v>
      </c>
      <c r="D19" s="574">
        <v>4</v>
      </c>
      <c r="E19" s="575">
        <v>2.5</v>
      </c>
      <c r="F19" s="576" t="s">
        <v>1691</v>
      </c>
      <c r="G19" s="574" t="s">
        <v>1692</v>
      </c>
      <c r="H19" s="574" t="b">
        <v>0</v>
      </c>
    </row>
    <row r="20" spans="1:8">
      <c r="A20" s="571">
        <v>225911</v>
      </c>
      <c r="B20" s="572">
        <v>37933</v>
      </c>
      <c r="C20" s="573" t="s">
        <v>817</v>
      </c>
      <c r="D20" s="574">
        <v>4</v>
      </c>
      <c r="E20" s="575">
        <v>3</v>
      </c>
      <c r="F20" s="573" t="s">
        <v>817</v>
      </c>
      <c r="G20" s="574" t="s">
        <v>1692</v>
      </c>
      <c r="H20" s="574" t="b">
        <v>1</v>
      </c>
    </row>
    <row r="21" spans="1:8">
      <c r="A21" s="571">
        <v>227500</v>
      </c>
      <c r="B21" s="572">
        <v>37663</v>
      </c>
      <c r="C21" s="573" t="s">
        <v>1691</v>
      </c>
      <c r="D21" s="574">
        <v>4</v>
      </c>
      <c r="E21" s="575">
        <v>3</v>
      </c>
      <c r="F21" s="573" t="s">
        <v>1691</v>
      </c>
      <c r="G21" s="574" t="s">
        <v>1690</v>
      </c>
      <c r="H21" s="574" t="b">
        <v>0</v>
      </c>
    </row>
    <row r="22" spans="1:8">
      <c r="A22" s="571">
        <v>227500</v>
      </c>
      <c r="B22" s="572">
        <v>37974</v>
      </c>
      <c r="C22" s="576" t="s">
        <v>817</v>
      </c>
      <c r="D22" s="574">
        <v>4</v>
      </c>
      <c r="E22" s="575">
        <v>3</v>
      </c>
      <c r="F22" s="576" t="s">
        <v>817</v>
      </c>
      <c r="G22" s="574" t="s">
        <v>1692</v>
      </c>
      <c r="H22" s="574" t="b">
        <v>1</v>
      </c>
    </row>
    <row r="23" spans="1:8">
      <c r="A23" s="571">
        <v>229500</v>
      </c>
      <c r="B23" s="572">
        <v>37684</v>
      </c>
      <c r="C23" s="576" t="s">
        <v>817</v>
      </c>
      <c r="D23" s="574">
        <v>4</v>
      </c>
      <c r="E23" s="575">
        <v>3</v>
      </c>
      <c r="F23" s="576" t="s">
        <v>817</v>
      </c>
      <c r="G23" s="574" t="s">
        <v>1692</v>
      </c>
      <c r="H23" s="574" t="b">
        <v>0</v>
      </c>
    </row>
    <row r="24" spans="1:8">
      <c r="A24" s="571">
        <v>229500</v>
      </c>
      <c r="B24" s="572">
        <v>37874</v>
      </c>
      <c r="C24" s="573" t="s">
        <v>1693</v>
      </c>
      <c r="D24" s="574">
        <v>6</v>
      </c>
      <c r="E24" s="575">
        <v>3</v>
      </c>
      <c r="F24" s="573" t="s">
        <v>1693</v>
      </c>
      <c r="G24" s="574" t="s">
        <v>1692</v>
      </c>
      <c r="H24" s="574" t="b">
        <v>1</v>
      </c>
    </row>
    <row r="25" spans="1:8">
      <c r="A25" s="571">
        <v>229500</v>
      </c>
      <c r="B25" s="572">
        <v>37907</v>
      </c>
      <c r="C25" s="576" t="s">
        <v>1691</v>
      </c>
      <c r="D25" s="574">
        <v>4</v>
      </c>
      <c r="E25" s="575">
        <v>2.5</v>
      </c>
      <c r="F25" s="576" t="s">
        <v>1691</v>
      </c>
      <c r="G25" s="574" t="s">
        <v>1690</v>
      </c>
      <c r="H25" s="574" t="b">
        <v>0</v>
      </c>
    </row>
    <row r="26" spans="1:8">
      <c r="A26" s="571">
        <v>229500</v>
      </c>
      <c r="B26" s="572">
        <v>37930</v>
      </c>
      <c r="C26" s="576" t="s">
        <v>1691</v>
      </c>
      <c r="D26" s="574">
        <v>3</v>
      </c>
      <c r="E26" s="575">
        <v>2</v>
      </c>
      <c r="F26" s="576" t="s">
        <v>1691</v>
      </c>
      <c r="G26" s="574" t="s">
        <v>1692</v>
      </c>
      <c r="H26" s="574" t="b">
        <v>0</v>
      </c>
    </row>
    <row r="27" spans="1:8">
      <c r="A27" s="571">
        <v>229900</v>
      </c>
      <c r="B27" s="572">
        <v>37759</v>
      </c>
      <c r="C27" s="573" t="s">
        <v>817</v>
      </c>
      <c r="D27" s="574">
        <v>4</v>
      </c>
      <c r="E27" s="575">
        <v>3</v>
      </c>
      <c r="F27" s="573" t="s">
        <v>817</v>
      </c>
      <c r="G27" s="574" t="s">
        <v>1692</v>
      </c>
      <c r="H27" s="574" t="b">
        <v>0</v>
      </c>
    </row>
    <row r="28" spans="1:8">
      <c r="A28" s="571">
        <v>229900</v>
      </c>
      <c r="B28" s="572">
        <v>37803</v>
      </c>
      <c r="C28" s="573" t="s">
        <v>1693</v>
      </c>
      <c r="D28" s="574">
        <v>3</v>
      </c>
      <c r="E28" s="575">
        <v>3</v>
      </c>
      <c r="F28" s="573" t="s">
        <v>1693</v>
      </c>
      <c r="G28" s="574" t="s">
        <v>1690</v>
      </c>
      <c r="H28" s="574" t="b">
        <v>0</v>
      </c>
    </row>
    <row r="29" spans="1:8">
      <c r="A29" s="571">
        <v>229900</v>
      </c>
      <c r="B29" s="572">
        <v>37839</v>
      </c>
      <c r="C29" s="576" t="s">
        <v>1693</v>
      </c>
      <c r="D29" s="574">
        <v>4</v>
      </c>
      <c r="E29" s="575">
        <v>3</v>
      </c>
      <c r="F29" s="576" t="s">
        <v>1693</v>
      </c>
      <c r="G29" s="574" t="s">
        <v>1690</v>
      </c>
      <c r="H29" s="574" t="b">
        <v>0</v>
      </c>
    </row>
    <row r="30" spans="1:8">
      <c r="A30" s="571">
        <v>229900</v>
      </c>
      <c r="B30" s="572">
        <v>37869</v>
      </c>
      <c r="C30" s="576" t="s">
        <v>1691</v>
      </c>
      <c r="D30" s="574">
        <v>3</v>
      </c>
      <c r="E30" s="575">
        <v>2.5</v>
      </c>
      <c r="F30" s="576" t="s">
        <v>1691</v>
      </c>
      <c r="G30" s="574" t="s">
        <v>1692</v>
      </c>
      <c r="H30" s="574" t="b">
        <v>1</v>
      </c>
    </row>
    <row r="31" spans="1:8">
      <c r="A31" s="571">
        <v>235910</v>
      </c>
      <c r="B31" s="572">
        <v>37767</v>
      </c>
      <c r="C31" s="573" t="s">
        <v>817</v>
      </c>
      <c r="D31" s="574">
        <v>4</v>
      </c>
      <c r="E31" s="575">
        <v>3</v>
      </c>
      <c r="F31" s="573" t="s">
        <v>817</v>
      </c>
      <c r="G31" s="574" t="s">
        <v>1692</v>
      </c>
      <c r="H31" s="574" t="b">
        <v>1</v>
      </c>
    </row>
    <row r="32" spans="1:8">
      <c r="A32" s="571">
        <v>235990</v>
      </c>
      <c r="B32" s="572">
        <v>37861</v>
      </c>
      <c r="C32" s="576" t="s">
        <v>1693</v>
      </c>
      <c r="D32" s="574">
        <v>4</v>
      </c>
      <c r="E32" s="575">
        <v>2</v>
      </c>
      <c r="F32" s="576" t="s">
        <v>1693</v>
      </c>
      <c r="G32" s="574" t="s">
        <v>1690</v>
      </c>
      <c r="H32" s="574" t="b">
        <v>1</v>
      </c>
    </row>
    <row r="33" spans="1:8">
      <c r="A33" s="571">
        <v>235990</v>
      </c>
      <c r="B33" s="572">
        <v>37965</v>
      </c>
      <c r="C33" s="573" t="s">
        <v>1691</v>
      </c>
      <c r="D33" s="574">
        <v>5</v>
      </c>
      <c r="E33" s="575">
        <v>3</v>
      </c>
      <c r="F33" s="573" t="s">
        <v>1691</v>
      </c>
      <c r="G33" s="574" t="s">
        <v>1690</v>
      </c>
      <c r="H33" s="574" t="b">
        <v>0</v>
      </c>
    </row>
    <row r="34" spans="1:8">
      <c r="A34" s="571">
        <v>236900</v>
      </c>
      <c r="B34" s="572">
        <v>37667</v>
      </c>
      <c r="C34" s="576" t="s">
        <v>1691</v>
      </c>
      <c r="D34" s="574">
        <v>2</v>
      </c>
      <c r="E34" s="575">
        <v>2</v>
      </c>
      <c r="F34" s="576" t="s">
        <v>1691</v>
      </c>
      <c r="G34" s="574" t="s">
        <v>1690</v>
      </c>
      <c r="H34" s="574" t="b">
        <v>0</v>
      </c>
    </row>
    <row r="35" spans="1:8">
      <c r="A35" s="571">
        <v>236900</v>
      </c>
      <c r="B35" s="572">
        <v>37881</v>
      </c>
      <c r="C35" s="573" t="s">
        <v>817</v>
      </c>
      <c r="D35" s="574">
        <v>3</v>
      </c>
      <c r="E35" s="575">
        <v>2</v>
      </c>
      <c r="F35" s="573" t="s">
        <v>817</v>
      </c>
      <c r="G35" s="574" t="s">
        <v>1692</v>
      </c>
      <c r="H35" s="574" t="b">
        <v>0</v>
      </c>
    </row>
    <row r="36" spans="1:8">
      <c r="A36" s="571">
        <v>238000</v>
      </c>
      <c r="B36" s="572">
        <v>37804</v>
      </c>
      <c r="C36" s="576" t="s">
        <v>1693</v>
      </c>
      <c r="D36" s="574">
        <v>4</v>
      </c>
      <c r="E36" s="575">
        <v>2.5</v>
      </c>
      <c r="F36" s="576" t="s">
        <v>1693</v>
      </c>
      <c r="G36" s="574" t="s">
        <v>1690</v>
      </c>
      <c r="H36" s="574" t="b">
        <v>0</v>
      </c>
    </row>
    <row r="37" spans="1:8">
      <c r="A37" s="571">
        <v>238000</v>
      </c>
      <c r="B37" s="572">
        <v>37895</v>
      </c>
      <c r="C37" s="573" t="s">
        <v>1691</v>
      </c>
      <c r="D37" s="574">
        <v>3</v>
      </c>
      <c r="E37" s="575">
        <v>2.5</v>
      </c>
      <c r="F37" s="573" t="s">
        <v>1691</v>
      </c>
      <c r="G37" s="574" t="s">
        <v>1692</v>
      </c>
      <c r="H37" s="574" t="b">
        <v>1</v>
      </c>
    </row>
    <row r="38" spans="1:8">
      <c r="A38" s="571">
        <v>239900</v>
      </c>
      <c r="B38" s="572">
        <v>37749</v>
      </c>
      <c r="C38" s="576" t="s">
        <v>817</v>
      </c>
      <c r="D38" s="574">
        <v>2</v>
      </c>
      <c r="E38" s="575">
        <v>2</v>
      </c>
      <c r="F38" s="576" t="s">
        <v>817</v>
      </c>
      <c r="G38" s="574" t="s">
        <v>1690</v>
      </c>
      <c r="H38" s="574" t="b">
        <v>0</v>
      </c>
    </row>
    <row r="39" spans="1:8">
      <c r="A39" s="571">
        <v>239900</v>
      </c>
      <c r="B39" s="572">
        <v>37878</v>
      </c>
      <c r="C39" s="576" t="s">
        <v>1691</v>
      </c>
      <c r="D39" s="574">
        <v>4</v>
      </c>
      <c r="E39" s="575">
        <v>3</v>
      </c>
      <c r="F39" s="576" t="s">
        <v>1691</v>
      </c>
      <c r="G39" s="574" t="s">
        <v>1692</v>
      </c>
      <c r="H39" s="574" t="b">
        <v>0</v>
      </c>
    </row>
    <row r="40" spans="1:8">
      <c r="A40" s="571">
        <v>239900</v>
      </c>
      <c r="B40" s="572">
        <v>37939</v>
      </c>
      <c r="C40" s="573" t="s">
        <v>817</v>
      </c>
      <c r="D40" s="574">
        <v>4</v>
      </c>
      <c r="E40" s="575">
        <v>3</v>
      </c>
      <c r="F40" s="573" t="s">
        <v>817</v>
      </c>
      <c r="G40" s="574" t="s">
        <v>1692</v>
      </c>
      <c r="H40" s="574" t="b">
        <v>0</v>
      </c>
    </row>
    <row r="41" spans="1:8">
      <c r="A41" s="571">
        <v>239900</v>
      </c>
      <c r="B41" s="572">
        <v>37962</v>
      </c>
      <c r="C41" s="576" t="s">
        <v>1693</v>
      </c>
      <c r="D41" s="574">
        <v>4</v>
      </c>
      <c r="E41" s="575">
        <v>3</v>
      </c>
      <c r="F41" s="576" t="s">
        <v>1693</v>
      </c>
      <c r="G41" s="574" t="s">
        <v>1690</v>
      </c>
      <c r="H41" s="574" t="b">
        <v>0</v>
      </c>
    </row>
    <row r="42" spans="1:8">
      <c r="A42" s="571">
        <v>242500</v>
      </c>
      <c r="B42" s="572">
        <v>37730</v>
      </c>
      <c r="C42" s="576" t="s">
        <v>817</v>
      </c>
      <c r="D42" s="574">
        <v>3</v>
      </c>
      <c r="E42" s="575">
        <v>2.5</v>
      </c>
      <c r="F42" s="576" t="s">
        <v>817</v>
      </c>
      <c r="G42" s="574" t="s">
        <v>1692</v>
      </c>
      <c r="H42" s="574" t="b">
        <v>0</v>
      </c>
    </row>
    <row r="43" spans="1:8">
      <c r="A43" s="571">
        <v>243000</v>
      </c>
      <c r="B43" s="572">
        <v>37979</v>
      </c>
      <c r="C43" s="576" t="s">
        <v>817</v>
      </c>
      <c r="D43" s="574">
        <v>4</v>
      </c>
      <c r="E43" s="575">
        <v>2.5</v>
      </c>
      <c r="F43" s="576" t="s">
        <v>817</v>
      </c>
      <c r="G43" s="574" t="s">
        <v>1692</v>
      </c>
      <c r="H43" s="574" t="b">
        <v>0</v>
      </c>
    </row>
    <row r="44" spans="1:8">
      <c r="A44" s="571">
        <v>245000</v>
      </c>
      <c r="B44" s="572">
        <v>37863</v>
      </c>
      <c r="C44" s="576" t="s">
        <v>1691</v>
      </c>
      <c r="D44" s="574">
        <v>4</v>
      </c>
      <c r="E44" s="575">
        <v>3</v>
      </c>
      <c r="F44" s="576" t="s">
        <v>1691</v>
      </c>
      <c r="G44" s="574" t="s">
        <v>1692</v>
      </c>
      <c r="H44" s="574" t="b">
        <v>0</v>
      </c>
    </row>
    <row r="45" spans="1:8">
      <c r="A45" s="571">
        <v>245000</v>
      </c>
      <c r="B45" s="572">
        <v>37937</v>
      </c>
      <c r="C45" s="576" t="s">
        <v>1691</v>
      </c>
      <c r="D45" s="574">
        <v>4</v>
      </c>
      <c r="E45" s="575">
        <v>3</v>
      </c>
      <c r="F45" s="576" t="s">
        <v>1691</v>
      </c>
      <c r="G45" s="574" t="s">
        <v>1692</v>
      </c>
      <c r="H45" s="574" t="b">
        <v>0</v>
      </c>
    </row>
    <row r="46" spans="1:8">
      <c r="A46" s="571">
        <v>247500</v>
      </c>
      <c r="B46" s="572">
        <v>37777</v>
      </c>
      <c r="C46" s="576" t="s">
        <v>1691</v>
      </c>
      <c r="D46" s="574">
        <v>4</v>
      </c>
      <c r="E46" s="575">
        <v>3</v>
      </c>
      <c r="F46" s="576" t="s">
        <v>1691</v>
      </c>
      <c r="G46" s="574" t="s">
        <v>1692</v>
      </c>
      <c r="H46" s="574" t="b">
        <v>0</v>
      </c>
    </row>
    <row r="47" spans="1:8">
      <c r="A47" s="571">
        <v>248500</v>
      </c>
      <c r="B47" s="572">
        <v>37651</v>
      </c>
      <c r="C47" s="576" t="s">
        <v>1694</v>
      </c>
      <c r="D47" s="574">
        <v>4</v>
      </c>
      <c r="E47" s="575">
        <v>2.5</v>
      </c>
      <c r="F47" s="576" t="s">
        <v>1694</v>
      </c>
      <c r="G47" s="574" t="s">
        <v>1692</v>
      </c>
      <c r="H47" s="574" t="b">
        <v>1</v>
      </c>
    </row>
    <row r="48" spans="1:8">
      <c r="A48" s="571">
        <v>249000</v>
      </c>
      <c r="B48" s="572">
        <v>37681</v>
      </c>
      <c r="C48" s="576" t="s">
        <v>817</v>
      </c>
      <c r="D48" s="574">
        <v>4</v>
      </c>
      <c r="E48" s="575">
        <v>3</v>
      </c>
      <c r="F48" s="576" t="s">
        <v>817</v>
      </c>
      <c r="G48" s="574" t="s">
        <v>1692</v>
      </c>
      <c r="H48" s="574" t="b">
        <v>1</v>
      </c>
    </row>
    <row r="49" spans="1:8">
      <c r="A49" s="571">
        <v>249000</v>
      </c>
      <c r="B49" s="572">
        <v>37698</v>
      </c>
      <c r="C49" s="576" t="s">
        <v>1691</v>
      </c>
      <c r="D49" s="574">
        <v>3</v>
      </c>
      <c r="E49" s="575">
        <v>2.5</v>
      </c>
      <c r="F49" s="576" t="s">
        <v>1691</v>
      </c>
      <c r="G49" s="574" t="s">
        <v>1690</v>
      </c>
      <c r="H49" s="574" t="b">
        <v>0</v>
      </c>
    </row>
    <row r="50" spans="1:8">
      <c r="A50" s="571">
        <v>249000</v>
      </c>
      <c r="B50" s="572">
        <v>37963</v>
      </c>
      <c r="C50" s="576" t="s">
        <v>1691</v>
      </c>
      <c r="D50" s="574">
        <v>4</v>
      </c>
      <c r="E50" s="575">
        <v>2.5</v>
      </c>
      <c r="F50" s="576" t="s">
        <v>1691</v>
      </c>
      <c r="G50" s="574" t="s">
        <v>1692</v>
      </c>
      <c r="H50" s="574" t="b">
        <v>0</v>
      </c>
    </row>
    <row r="51" spans="1:8">
      <c r="A51" s="571">
        <v>249900</v>
      </c>
      <c r="B51" s="572">
        <v>37912</v>
      </c>
      <c r="C51" s="576" t="s">
        <v>1691</v>
      </c>
      <c r="D51" s="574">
        <v>3</v>
      </c>
      <c r="E51" s="575">
        <v>2</v>
      </c>
      <c r="F51" s="576" t="s">
        <v>1691</v>
      </c>
      <c r="G51" s="574" t="s">
        <v>1692</v>
      </c>
      <c r="H51" s="574" t="b">
        <v>0</v>
      </c>
    </row>
    <row r="52" spans="1:8">
      <c r="A52" s="571">
        <v>249900</v>
      </c>
      <c r="B52" s="572">
        <v>37938</v>
      </c>
      <c r="C52" s="576" t="s">
        <v>817</v>
      </c>
      <c r="D52" s="574">
        <v>3</v>
      </c>
      <c r="E52" s="575">
        <v>2</v>
      </c>
      <c r="F52" s="576" t="s">
        <v>817</v>
      </c>
      <c r="G52" s="574" t="s">
        <v>1692</v>
      </c>
      <c r="H52" s="574" t="b">
        <v>1</v>
      </c>
    </row>
    <row r="53" spans="1:8">
      <c r="A53" s="571">
        <v>249900</v>
      </c>
      <c r="B53" s="572">
        <v>37947</v>
      </c>
      <c r="C53" s="576" t="s">
        <v>1691</v>
      </c>
      <c r="D53" s="574">
        <v>2</v>
      </c>
      <c r="E53" s="575">
        <v>1</v>
      </c>
      <c r="F53" s="576" t="s">
        <v>1691</v>
      </c>
      <c r="G53" s="574" t="s">
        <v>1690</v>
      </c>
      <c r="H53" s="574" t="b">
        <v>0</v>
      </c>
    </row>
    <row r="54" spans="1:8">
      <c r="A54" s="571">
        <v>250000</v>
      </c>
      <c r="B54" s="572">
        <v>37813</v>
      </c>
      <c r="C54" s="576" t="s">
        <v>817</v>
      </c>
      <c r="D54" s="574">
        <v>3</v>
      </c>
      <c r="E54" s="575">
        <v>2</v>
      </c>
      <c r="F54" s="576" t="s">
        <v>817</v>
      </c>
      <c r="G54" s="574" t="s">
        <v>1692</v>
      </c>
      <c r="H54" s="574" t="b">
        <v>0</v>
      </c>
    </row>
    <row r="55" spans="1:8">
      <c r="A55" s="571">
        <v>250000</v>
      </c>
      <c r="B55" s="572">
        <v>37963</v>
      </c>
      <c r="C55" s="576" t="s">
        <v>817</v>
      </c>
      <c r="D55" s="574">
        <v>4</v>
      </c>
      <c r="E55" s="575">
        <v>3</v>
      </c>
      <c r="F55" s="576" t="s">
        <v>817</v>
      </c>
      <c r="G55" s="574" t="s">
        <v>1692</v>
      </c>
      <c r="H55" s="574" t="b">
        <v>0</v>
      </c>
    </row>
    <row r="56" spans="1:8">
      <c r="A56" s="571">
        <v>259900</v>
      </c>
      <c r="B56" s="572">
        <v>37657</v>
      </c>
      <c r="C56" s="576" t="s">
        <v>1693</v>
      </c>
      <c r="D56" s="574">
        <v>4</v>
      </c>
      <c r="E56" s="575">
        <v>3</v>
      </c>
      <c r="F56" s="576" t="s">
        <v>1693</v>
      </c>
      <c r="G56" s="574" t="s">
        <v>1690</v>
      </c>
      <c r="H56" s="574" t="b">
        <v>0</v>
      </c>
    </row>
    <row r="57" spans="1:8">
      <c r="A57" s="571">
        <v>259900</v>
      </c>
      <c r="B57" s="572">
        <v>37663</v>
      </c>
      <c r="C57" s="576" t="s">
        <v>1693</v>
      </c>
      <c r="D57" s="574">
        <v>3</v>
      </c>
      <c r="E57" s="575">
        <v>2.5</v>
      </c>
      <c r="F57" s="576" t="s">
        <v>1693</v>
      </c>
      <c r="G57" s="574" t="s">
        <v>1690</v>
      </c>
      <c r="H57" s="574" t="b">
        <v>0</v>
      </c>
    </row>
    <row r="58" spans="1:8">
      <c r="A58" s="571">
        <v>264900</v>
      </c>
      <c r="B58" s="572">
        <v>37765</v>
      </c>
      <c r="C58" s="576" t="s">
        <v>1693</v>
      </c>
      <c r="D58" s="574">
        <v>3</v>
      </c>
      <c r="E58" s="575">
        <v>3</v>
      </c>
      <c r="F58" s="576" t="s">
        <v>1693</v>
      </c>
      <c r="G58" s="574" t="s">
        <v>1690</v>
      </c>
      <c r="H58" s="574" t="b">
        <v>0</v>
      </c>
    </row>
    <row r="59" spans="1:8">
      <c r="A59" s="571">
        <v>264900</v>
      </c>
      <c r="B59" s="572">
        <v>37927</v>
      </c>
      <c r="C59" s="576" t="s">
        <v>1693</v>
      </c>
      <c r="D59" s="574">
        <v>3</v>
      </c>
      <c r="E59" s="575">
        <v>2.5</v>
      </c>
      <c r="F59" s="576" t="s">
        <v>1693</v>
      </c>
      <c r="G59" s="574" t="s">
        <v>1690</v>
      </c>
      <c r="H59" s="574" t="b">
        <v>0</v>
      </c>
    </row>
    <row r="60" spans="1:8">
      <c r="A60" s="571">
        <v>264900</v>
      </c>
      <c r="B60" s="572">
        <v>37983</v>
      </c>
      <c r="C60" s="576" t="s">
        <v>1691</v>
      </c>
      <c r="D60" s="574">
        <v>4</v>
      </c>
      <c r="E60" s="575">
        <v>2.5</v>
      </c>
      <c r="F60" s="576" t="s">
        <v>1691</v>
      </c>
      <c r="G60" s="574" t="s">
        <v>1690</v>
      </c>
      <c r="H60" s="574" t="b">
        <v>0</v>
      </c>
    </row>
    <row r="61" spans="1:8">
      <c r="A61" s="571">
        <v>265000</v>
      </c>
      <c r="B61" s="572">
        <v>37810</v>
      </c>
      <c r="C61" s="576" t="s">
        <v>817</v>
      </c>
      <c r="D61" s="574">
        <v>4</v>
      </c>
      <c r="E61" s="575">
        <v>3</v>
      </c>
      <c r="F61" s="576" t="s">
        <v>817</v>
      </c>
      <c r="G61" s="574" t="s">
        <v>1692</v>
      </c>
      <c r="H61" s="574" t="b">
        <v>0</v>
      </c>
    </row>
    <row r="62" spans="1:8">
      <c r="A62" s="571">
        <v>268500</v>
      </c>
      <c r="B62" s="572">
        <v>37892</v>
      </c>
      <c r="C62" s="576" t="s">
        <v>817</v>
      </c>
      <c r="D62" s="574">
        <v>4</v>
      </c>
      <c r="E62" s="575">
        <v>2.5</v>
      </c>
      <c r="F62" s="576" t="s">
        <v>817</v>
      </c>
      <c r="G62" s="574" t="s">
        <v>1692</v>
      </c>
      <c r="H62" s="574" t="b">
        <v>0</v>
      </c>
    </row>
    <row r="63" spans="1:8">
      <c r="A63" s="571">
        <v>269900</v>
      </c>
      <c r="B63" s="572">
        <v>37750</v>
      </c>
      <c r="C63" s="576" t="s">
        <v>1691</v>
      </c>
      <c r="D63" s="574">
        <v>4</v>
      </c>
      <c r="E63" s="575">
        <v>2.5</v>
      </c>
      <c r="F63" s="576" t="s">
        <v>1691</v>
      </c>
      <c r="G63" s="574" t="s">
        <v>1692</v>
      </c>
      <c r="H63" s="574" t="b">
        <v>0</v>
      </c>
    </row>
    <row r="64" spans="1:8">
      <c r="A64" s="571">
        <v>272500</v>
      </c>
      <c r="B64" s="572">
        <v>37974</v>
      </c>
      <c r="C64" s="576" t="s">
        <v>817</v>
      </c>
      <c r="D64" s="574">
        <v>4</v>
      </c>
      <c r="E64" s="575">
        <v>3</v>
      </c>
      <c r="F64" s="576" t="s">
        <v>817</v>
      </c>
      <c r="G64" s="574" t="s">
        <v>1692</v>
      </c>
      <c r="H64" s="574" t="b">
        <v>0</v>
      </c>
    </row>
    <row r="65" spans="1:8">
      <c r="A65" s="571">
        <v>273500</v>
      </c>
      <c r="B65" s="572">
        <v>37729</v>
      </c>
      <c r="C65" s="576" t="s">
        <v>817</v>
      </c>
      <c r="D65" s="574">
        <v>2</v>
      </c>
      <c r="E65" s="575">
        <v>2</v>
      </c>
      <c r="F65" s="576" t="s">
        <v>817</v>
      </c>
      <c r="G65" s="574" t="s">
        <v>1692</v>
      </c>
      <c r="H65" s="574" t="b">
        <v>1</v>
      </c>
    </row>
    <row r="66" spans="1:8">
      <c r="A66" s="571">
        <v>285000</v>
      </c>
      <c r="B66" s="572">
        <v>37716</v>
      </c>
      <c r="C66" s="576" t="s">
        <v>817</v>
      </c>
      <c r="D66" s="574">
        <v>2</v>
      </c>
      <c r="E66" s="575">
        <v>1</v>
      </c>
      <c r="F66" s="576" t="s">
        <v>817</v>
      </c>
      <c r="G66" s="574" t="s">
        <v>1692</v>
      </c>
      <c r="H66" s="574" t="b">
        <v>0</v>
      </c>
    </row>
    <row r="67" spans="1:8">
      <c r="A67" s="571">
        <v>289000</v>
      </c>
      <c r="B67" s="572">
        <v>37721</v>
      </c>
      <c r="C67" s="576" t="s">
        <v>1691</v>
      </c>
      <c r="D67" s="574">
        <v>3</v>
      </c>
      <c r="E67" s="575">
        <v>2</v>
      </c>
      <c r="F67" s="576" t="s">
        <v>1691</v>
      </c>
      <c r="G67" s="574" t="s">
        <v>1692</v>
      </c>
      <c r="H67" s="574" t="b">
        <v>0</v>
      </c>
    </row>
    <row r="68" spans="1:8">
      <c r="A68" s="571">
        <v>290000</v>
      </c>
      <c r="B68" s="572">
        <v>37971</v>
      </c>
      <c r="C68" s="576" t="s">
        <v>817</v>
      </c>
      <c r="D68" s="574">
        <v>4</v>
      </c>
      <c r="E68" s="575">
        <v>2</v>
      </c>
      <c r="F68" s="576" t="s">
        <v>817</v>
      </c>
      <c r="G68" s="574" t="s">
        <v>1692</v>
      </c>
      <c r="H68" s="574" t="b">
        <v>0</v>
      </c>
    </row>
    <row r="69" spans="1:8">
      <c r="A69" s="571">
        <v>297500</v>
      </c>
      <c r="B69" s="572">
        <v>37653</v>
      </c>
      <c r="C69" s="576" t="s">
        <v>1691</v>
      </c>
      <c r="D69" s="574">
        <v>4</v>
      </c>
      <c r="E69" s="575">
        <v>3.5</v>
      </c>
      <c r="F69" s="576" t="s">
        <v>1691</v>
      </c>
      <c r="G69" s="574" t="s">
        <v>1692</v>
      </c>
      <c r="H69" s="574" t="b">
        <v>0</v>
      </c>
    </row>
    <row r="70" spans="1:8">
      <c r="A70" s="571">
        <v>299000</v>
      </c>
      <c r="B70" s="572">
        <v>37758</v>
      </c>
      <c r="C70" s="576" t="s">
        <v>1693</v>
      </c>
      <c r="D70" s="574">
        <v>3</v>
      </c>
      <c r="E70" s="575">
        <v>2</v>
      </c>
      <c r="F70" s="576" t="s">
        <v>1693</v>
      </c>
      <c r="G70" s="574" t="s">
        <v>1690</v>
      </c>
      <c r="H70" s="574" t="b">
        <v>0</v>
      </c>
    </row>
    <row r="71" spans="1:8">
      <c r="A71" s="571">
        <v>300000</v>
      </c>
      <c r="B71" s="572">
        <v>37932</v>
      </c>
      <c r="C71" s="576" t="s">
        <v>1691</v>
      </c>
      <c r="D71" s="574">
        <v>4</v>
      </c>
      <c r="E71" s="575">
        <v>3</v>
      </c>
      <c r="F71" s="576" t="s">
        <v>1691</v>
      </c>
      <c r="G71" s="574" t="s">
        <v>1690</v>
      </c>
      <c r="H71" s="574" t="b">
        <v>0</v>
      </c>
    </row>
    <row r="72" spans="1:8">
      <c r="A72" s="571">
        <v>304900</v>
      </c>
      <c r="B72" s="572">
        <v>37669</v>
      </c>
      <c r="C72" s="576" t="s">
        <v>1691</v>
      </c>
      <c r="D72" s="574">
        <v>4</v>
      </c>
      <c r="E72" s="575">
        <v>3</v>
      </c>
      <c r="F72" s="576" t="s">
        <v>1691</v>
      </c>
      <c r="G72" s="574" t="s">
        <v>1692</v>
      </c>
      <c r="H72" s="574" t="b">
        <v>0</v>
      </c>
    </row>
    <row r="73" spans="1:8">
      <c r="A73" s="571">
        <v>309900</v>
      </c>
      <c r="B73" s="572">
        <v>37789</v>
      </c>
      <c r="C73" s="576" t="s">
        <v>1693</v>
      </c>
      <c r="D73" s="574">
        <v>5</v>
      </c>
      <c r="E73" s="575">
        <v>3</v>
      </c>
      <c r="F73" s="576" t="s">
        <v>1693</v>
      </c>
      <c r="G73" s="574" t="s">
        <v>1690</v>
      </c>
      <c r="H73" s="574" t="b">
        <v>1</v>
      </c>
    </row>
    <row r="74" spans="1:8">
      <c r="A74" s="571">
        <v>309950</v>
      </c>
      <c r="B74" s="572">
        <v>37700</v>
      </c>
      <c r="C74" s="576" t="s">
        <v>1693</v>
      </c>
      <c r="D74" s="574">
        <v>6</v>
      </c>
      <c r="E74" s="575">
        <v>3</v>
      </c>
      <c r="F74" s="576" t="s">
        <v>1693</v>
      </c>
      <c r="G74" s="574" t="s">
        <v>1692</v>
      </c>
      <c r="H74" s="574" t="b">
        <v>0</v>
      </c>
    </row>
    <row r="75" spans="1:8">
      <c r="A75" s="571">
        <v>309950</v>
      </c>
      <c r="B75" s="572">
        <v>37905</v>
      </c>
      <c r="C75" s="576" t="s">
        <v>817</v>
      </c>
      <c r="D75" s="574">
        <v>4</v>
      </c>
      <c r="E75" s="575">
        <v>3</v>
      </c>
      <c r="F75" s="576" t="s">
        <v>817</v>
      </c>
      <c r="G75" s="574" t="s">
        <v>1692</v>
      </c>
      <c r="H75" s="574" t="b">
        <v>1</v>
      </c>
    </row>
    <row r="76" spans="1:8">
      <c r="A76" s="571">
        <v>315000</v>
      </c>
      <c r="B76" s="572">
        <v>37637</v>
      </c>
      <c r="C76" s="576" t="s">
        <v>1691</v>
      </c>
      <c r="D76" s="574">
        <v>2</v>
      </c>
      <c r="E76" s="575">
        <v>2</v>
      </c>
      <c r="F76" s="576" t="s">
        <v>1691</v>
      </c>
      <c r="G76" s="574" t="s">
        <v>1690</v>
      </c>
      <c r="H76" s="574" t="b">
        <v>0</v>
      </c>
    </row>
    <row r="77" spans="1:8">
      <c r="A77" s="571">
        <v>317500</v>
      </c>
      <c r="B77" s="572">
        <v>37925</v>
      </c>
      <c r="C77" s="576" t="s">
        <v>1691</v>
      </c>
      <c r="D77" s="574">
        <v>4</v>
      </c>
      <c r="E77" s="575">
        <v>3</v>
      </c>
      <c r="F77" s="576" t="s">
        <v>1691</v>
      </c>
      <c r="G77" s="574" t="s">
        <v>1692</v>
      </c>
      <c r="H77" s="574" t="b">
        <v>0</v>
      </c>
    </row>
    <row r="78" spans="1:8">
      <c r="A78" s="571">
        <v>319000</v>
      </c>
      <c r="B78" s="572">
        <v>37793</v>
      </c>
      <c r="C78" s="576" t="s">
        <v>817</v>
      </c>
      <c r="D78" s="574">
        <v>4</v>
      </c>
      <c r="E78" s="575">
        <v>2</v>
      </c>
      <c r="F78" s="576" t="s">
        <v>817</v>
      </c>
      <c r="G78" s="574" t="s">
        <v>1690</v>
      </c>
      <c r="H78" s="574" t="b">
        <v>1</v>
      </c>
    </row>
    <row r="79" spans="1:8">
      <c r="A79" s="571">
        <v>319000</v>
      </c>
      <c r="B79" s="572">
        <v>37829</v>
      </c>
      <c r="C79" s="576" t="s">
        <v>817</v>
      </c>
      <c r="D79" s="574">
        <v>3</v>
      </c>
      <c r="E79" s="575">
        <v>2.5</v>
      </c>
      <c r="F79" s="576" t="s">
        <v>817</v>
      </c>
      <c r="G79" s="574" t="s">
        <v>1690</v>
      </c>
      <c r="H79" s="574" t="b">
        <v>0</v>
      </c>
    </row>
    <row r="80" spans="1:8">
      <c r="A80" s="571">
        <v>325000</v>
      </c>
      <c r="B80" s="572">
        <v>37707</v>
      </c>
      <c r="C80" s="576" t="s">
        <v>1693</v>
      </c>
      <c r="D80" s="574">
        <v>7</v>
      </c>
      <c r="E80" s="575">
        <v>2.5</v>
      </c>
      <c r="F80" s="576" t="s">
        <v>1693</v>
      </c>
      <c r="G80" s="574" t="s">
        <v>1692</v>
      </c>
      <c r="H80" s="574" t="b">
        <v>0</v>
      </c>
    </row>
    <row r="81" spans="1:8">
      <c r="A81" s="571">
        <v>325000</v>
      </c>
      <c r="B81" s="572">
        <v>37774</v>
      </c>
      <c r="C81" s="576" t="s">
        <v>1691</v>
      </c>
      <c r="D81" s="574">
        <v>4</v>
      </c>
      <c r="E81" s="575">
        <v>3</v>
      </c>
      <c r="F81" s="576" t="s">
        <v>1691</v>
      </c>
      <c r="G81" s="574" t="s">
        <v>1692</v>
      </c>
      <c r="H81" s="574" t="b">
        <v>0</v>
      </c>
    </row>
    <row r="82" spans="1:8">
      <c r="A82" s="571">
        <v>335000</v>
      </c>
      <c r="B82" s="572">
        <v>37691</v>
      </c>
      <c r="C82" s="576" t="s">
        <v>817</v>
      </c>
      <c r="D82" s="574">
        <v>3</v>
      </c>
      <c r="E82" s="575">
        <v>2.5</v>
      </c>
      <c r="F82" s="576" t="s">
        <v>817</v>
      </c>
      <c r="G82" s="574" t="s">
        <v>1692</v>
      </c>
      <c r="H82" s="574" t="b">
        <v>1</v>
      </c>
    </row>
    <row r="83" spans="1:8">
      <c r="A83" s="571">
        <v>338876</v>
      </c>
      <c r="B83" s="572">
        <v>37754</v>
      </c>
      <c r="C83" s="576" t="s">
        <v>1691</v>
      </c>
      <c r="D83" s="574">
        <v>4</v>
      </c>
      <c r="E83" s="575">
        <v>2.5</v>
      </c>
      <c r="F83" s="576" t="s">
        <v>1691</v>
      </c>
      <c r="G83" s="574" t="s">
        <v>1692</v>
      </c>
      <c r="H83" s="574" t="b">
        <v>0</v>
      </c>
    </row>
    <row r="84" spans="1:8">
      <c r="A84" s="571">
        <v>338876</v>
      </c>
      <c r="B84" s="572">
        <v>37905</v>
      </c>
      <c r="C84" s="576" t="s">
        <v>817</v>
      </c>
      <c r="D84" s="574">
        <v>4</v>
      </c>
      <c r="E84" s="575">
        <v>3</v>
      </c>
      <c r="F84" s="576" t="s">
        <v>817</v>
      </c>
      <c r="G84" s="574" t="s">
        <v>1692</v>
      </c>
      <c r="H84" s="574" t="b">
        <v>1</v>
      </c>
    </row>
    <row r="85" spans="1:8">
      <c r="A85" s="571">
        <v>339900</v>
      </c>
      <c r="B85" s="572">
        <v>37797</v>
      </c>
      <c r="C85" s="576" t="s">
        <v>1693</v>
      </c>
      <c r="D85" s="574">
        <v>3</v>
      </c>
      <c r="E85" s="575">
        <v>2</v>
      </c>
      <c r="F85" s="576" t="s">
        <v>1693</v>
      </c>
      <c r="G85" s="574" t="s">
        <v>1692</v>
      </c>
      <c r="H85" s="574" t="b">
        <v>1</v>
      </c>
    </row>
    <row r="86" spans="1:8">
      <c r="A86" s="571">
        <v>339900</v>
      </c>
      <c r="B86" s="572">
        <v>37931</v>
      </c>
      <c r="C86" s="576" t="s">
        <v>817</v>
      </c>
      <c r="D86" s="574">
        <v>4</v>
      </c>
      <c r="E86" s="575">
        <v>2</v>
      </c>
      <c r="F86" s="576" t="s">
        <v>817</v>
      </c>
      <c r="G86" s="574" t="s">
        <v>1692</v>
      </c>
      <c r="H86" s="574" t="b">
        <v>0</v>
      </c>
    </row>
    <row r="87" spans="1:8">
      <c r="A87" s="571">
        <v>339900</v>
      </c>
      <c r="B87" s="572">
        <v>37961</v>
      </c>
      <c r="C87" s="576" t="s">
        <v>1691</v>
      </c>
      <c r="D87" s="574">
        <v>4</v>
      </c>
      <c r="E87" s="575">
        <v>3</v>
      </c>
      <c r="F87" s="576" t="s">
        <v>1691</v>
      </c>
      <c r="G87" s="574" t="s">
        <v>1692</v>
      </c>
      <c r="H87" s="574" t="b">
        <v>0</v>
      </c>
    </row>
    <row r="88" spans="1:8">
      <c r="A88" s="571">
        <v>340000</v>
      </c>
      <c r="B88" s="572">
        <v>37968</v>
      </c>
      <c r="C88" s="576" t="s">
        <v>817</v>
      </c>
      <c r="D88" s="574">
        <v>4</v>
      </c>
      <c r="E88" s="575">
        <v>2.5</v>
      </c>
      <c r="F88" s="576" t="s">
        <v>817</v>
      </c>
      <c r="G88" s="574" t="s">
        <v>1690</v>
      </c>
      <c r="H88" s="574" t="b">
        <v>0</v>
      </c>
    </row>
    <row r="89" spans="1:8">
      <c r="A89" s="571">
        <v>345000</v>
      </c>
      <c r="B89" s="572">
        <v>37914</v>
      </c>
      <c r="C89" s="576" t="s">
        <v>1693</v>
      </c>
      <c r="D89" s="574">
        <v>4</v>
      </c>
      <c r="E89" s="575">
        <v>3</v>
      </c>
      <c r="F89" s="576" t="s">
        <v>1693</v>
      </c>
      <c r="G89" s="574" t="s">
        <v>1690</v>
      </c>
      <c r="H89" s="574" t="b">
        <v>1</v>
      </c>
    </row>
    <row r="90" spans="1:8">
      <c r="A90" s="571">
        <v>345000</v>
      </c>
      <c r="B90" s="572">
        <v>37976</v>
      </c>
      <c r="C90" s="576" t="s">
        <v>817</v>
      </c>
      <c r="D90" s="574">
        <v>3</v>
      </c>
      <c r="E90" s="575">
        <v>2</v>
      </c>
      <c r="F90" s="576" t="s">
        <v>817</v>
      </c>
      <c r="G90" s="574" t="s">
        <v>1692</v>
      </c>
      <c r="H90" s="574" t="b">
        <v>0</v>
      </c>
    </row>
    <row r="91" spans="1:8">
      <c r="A91" s="571">
        <v>349000</v>
      </c>
      <c r="B91" s="572">
        <v>37893</v>
      </c>
      <c r="C91" s="573" t="s">
        <v>1691</v>
      </c>
      <c r="D91" s="574">
        <v>4</v>
      </c>
      <c r="E91" s="575">
        <v>3</v>
      </c>
      <c r="F91" s="573" t="s">
        <v>1691</v>
      </c>
      <c r="G91" s="574" t="s">
        <v>1692</v>
      </c>
      <c r="H91" s="574" t="b">
        <v>0</v>
      </c>
    </row>
    <row r="92" spans="1:8">
      <c r="A92" s="571">
        <v>349000</v>
      </c>
      <c r="B92" s="572">
        <v>37895</v>
      </c>
      <c r="C92" s="576" t="s">
        <v>1693</v>
      </c>
      <c r="D92" s="574">
        <v>4</v>
      </c>
      <c r="E92" s="575">
        <v>3</v>
      </c>
      <c r="F92" s="576" t="s">
        <v>1693</v>
      </c>
      <c r="G92" s="574" t="s">
        <v>1692</v>
      </c>
      <c r="H92" s="574" t="b">
        <v>1</v>
      </c>
    </row>
    <row r="93" spans="1:8">
      <c r="A93" s="571">
        <v>349000</v>
      </c>
      <c r="B93" s="572">
        <v>37909</v>
      </c>
      <c r="C93" s="576" t="s">
        <v>1693</v>
      </c>
      <c r="D93" s="574">
        <v>3</v>
      </c>
      <c r="E93" s="575">
        <v>2.5</v>
      </c>
      <c r="F93" s="576" t="s">
        <v>1693</v>
      </c>
      <c r="G93" s="574" t="s">
        <v>1692</v>
      </c>
      <c r="H93" s="574" t="b">
        <v>1</v>
      </c>
    </row>
    <row r="94" spans="1:8">
      <c r="A94" s="571">
        <v>349000</v>
      </c>
      <c r="B94" s="572">
        <v>37948</v>
      </c>
      <c r="C94" s="576" t="s">
        <v>1693</v>
      </c>
      <c r="D94" s="574">
        <v>3</v>
      </c>
      <c r="E94" s="575">
        <v>2</v>
      </c>
      <c r="F94" s="576" t="s">
        <v>1693</v>
      </c>
      <c r="G94" s="574" t="s">
        <v>1690</v>
      </c>
      <c r="H94" s="574" t="b">
        <v>1</v>
      </c>
    </row>
    <row r="95" spans="1:8">
      <c r="A95" s="571">
        <v>349000</v>
      </c>
      <c r="B95" s="572">
        <v>37967</v>
      </c>
      <c r="C95" s="573" t="s">
        <v>1693</v>
      </c>
      <c r="D95" s="574">
        <v>3</v>
      </c>
      <c r="E95" s="575">
        <v>2.5</v>
      </c>
      <c r="F95" s="573" t="s">
        <v>1693</v>
      </c>
      <c r="G95" s="574" t="s">
        <v>1690</v>
      </c>
      <c r="H95" s="574" t="b">
        <v>1</v>
      </c>
    </row>
    <row r="96" spans="1:8">
      <c r="A96" s="571">
        <v>350000</v>
      </c>
      <c r="B96" s="572">
        <v>37633</v>
      </c>
      <c r="C96" s="576" t="s">
        <v>1693</v>
      </c>
      <c r="D96" s="574">
        <v>3</v>
      </c>
      <c r="E96" s="575">
        <v>2.5</v>
      </c>
      <c r="F96" s="576" t="s">
        <v>1693</v>
      </c>
      <c r="G96" s="574" t="s">
        <v>1690</v>
      </c>
      <c r="H96" s="574" t="b">
        <v>0</v>
      </c>
    </row>
    <row r="97" spans="1:8">
      <c r="A97" s="571">
        <v>350000</v>
      </c>
      <c r="B97" s="572">
        <v>37733</v>
      </c>
      <c r="C97" s="576" t="s">
        <v>817</v>
      </c>
      <c r="D97" s="574">
        <v>3</v>
      </c>
      <c r="E97" s="575">
        <v>2</v>
      </c>
      <c r="F97" s="576" t="s">
        <v>817</v>
      </c>
      <c r="G97" s="574" t="s">
        <v>1692</v>
      </c>
      <c r="H97" s="574" t="b">
        <v>1</v>
      </c>
    </row>
    <row r="98" spans="1:8">
      <c r="A98" s="571">
        <v>354000</v>
      </c>
      <c r="B98" s="572">
        <v>37743</v>
      </c>
      <c r="C98" s="576" t="s">
        <v>817</v>
      </c>
      <c r="D98" s="574">
        <v>4</v>
      </c>
      <c r="E98" s="575">
        <v>2</v>
      </c>
      <c r="F98" s="576" t="s">
        <v>817</v>
      </c>
      <c r="G98" s="574" t="s">
        <v>1692</v>
      </c>
      <c r="H98" s="574" t="b">
        <v>0</v>
      </c>
    </row>
    <row r="99" spans="1:8">
      <c r="A99" s="571">
        <v>355000</v>
      </c>
      <c r="B99" s="572">
        <v>37869</v>
      </c>
      <c r="C99" s="576" t="s">
        <v>1693</v>
      </c>
      <c r="D99" s="574">
        <v>4</v>
      </c>
      <c r="E99" s="575">
        <v>2.5</v>
      </c>
      <c r="F99" s="576" t="s">
        <v>1693</v>
      </c>
      <c r="G99" s="574" t="s">
        <v>1690</v>
      </c>
      <c r="H99" s="574" t="b">
        <v>1</v>
      </c>
    </row>
    <row r="100" spans="1:8">
      <c r="A100" s="571">
        <v>359000</v>
      </c>
      <c r="B100" s="572">
        <v>37866</v>
      </c>
      <c r="C100" s="576" t="s">
        <v>1693</v>
      </c>
      <c r="D100" s="574">
        <v>3</v>
      </c>
      <c r="E100" s="575">
        <v>2.5</v>
      </c>
      <c r="F100" s="576" t="s">
        <v>1693</v>
      </c>
      <c r="G100" s="574" t="s">
        <v>1692</v>
      </c>
      <c r="H100" s="574" t="b">
        <v>0</v>
      </c>
    </row>
    <row r="101" spans="1:8">
      <c r="A101" s="571">
        <v>359900</v>
      </c>
      <c r="B101" s="572">
        <v>37686</v>
      </c>
      <c r="C101" s="573" t="s">
        <v>1693</v>
      </c>
      <c r="D101" s="574">
        <v>3</v>
      </c>
      <c r="E101" s="575">
        <v>3</v>
      </c>
      <c r="F101" s="573" t="s">
        <v>1693</v>
      </c>
      <c r="G101" s="574" t="s">
        <v>1690</v>
      </c>
      <c r="H101" s="574" t="b">
        <v>0</v>
      </c>
    </row>
    <row r="102" spans="1:8">
      <c r="A102" s="571">
        <v>359900</v>
      </c>
      <c r="B102" s="572">
        <v>37907</v>
      </c>
      <c r="C102" s="576" t="s">
        <v>1693</v>
      </c>
      <c r="D102" s="574">
        <v>3</v>
      </c>
      <c r="E102" s="575">
        <v>2</v>
      </c>
      <c r="F102" s="576" t="s">
        <v>1693</v>
      </c>
      <c r="G102" s="574" t="s">
        <v>1690</v>
      </c>
      <c r="H102" s="574" t="b">
        <v>1</v>
      </c>
    </row>
    <row r="103" spans="1:8">
      <c r="A103" s="571">
        <v>360000</v>
      </c>
      <c r="B103" s="572">
        <v>37983</v>
      </c>
      <c r="C103" s="576" t="s">
        <v>1691</v>
      </c>
      <c r="D103" s="574">
        <v>3</v>
      </c>
      <c r="E103" s="575">
        <v>2.5</v>
      </c>
      <c r="F103" s="576" t="s">
        <v>1691</v>
      </c>
      <c r="G103" s="574" t="s">
        <v>1692</v>
      </c>
      <c r="H103" s="574" t="b">
        <v>0</v>
      </c>
    </row>
    <row r="104" spans="1:8">
      <c r="A104" s="571">
        <v>364900</v>
      </c>
      <c r="B104" s="572">
        <v>37765</v>
      </c>
      <c r="C104" s="576" t="s">
        <v>817</v>
      </c>
      <c r="D104" s="574">
        <v>4</v>
      </c>
      <c r="E104" s="575">
        <v>2.5</v>
      </c>
      <c r="F104" s="576" t="s">
        <v>817</v>
      </c>
      <c r="G104" s="574" t="s">
        <v>1692</v>
      </c>
      <c r="H104" s="574" t="b">
        <v>0</v>
      </c>
    </row>
    <row r="105" spans="1:8">
      <c r="A105" s="571">
        <v>365000</v>
      </c>
      <c r="B105" s="572">
        <v>37789</v>
      </c>
      <c r="C105" s="573" t="s">
        <v>817</v>
      </c>
      <c r="D105" s="574">
        <v>3</v>
      </c>
      <c r="E105" s="575">
        <v>2.5</v>
      </c>
      <c r="F105" s="573" t="s">
        <v>817</v>
      </c>
      <c r="G105" s="574" t="s">
        <v>1692</v>
      </c>
      <c r="H105" s="574" t="b">
        <v>0</v>
      </c>
    </row>
    <row r="106" spans="1:8">
      <c r="A106" s="571">
        <v>365000</v>
      </c>
      <c r="B106" s="572">
        <v>37936</v>
      </c>
      <c r="C106" s="576" t="s">
        <v>1691</v>
      </c>
      <c r="D106" s="574">
        <v>5</v>
      </c>
      <c r="E106" s="575">
        <v>3</v>
      </c>
      <c r="F106" s="576" t="s">
        <v>1691</v>
      </c>
      <c r="G106" s="574" t="s">
        <v>1692</v>
      </c>
      <c r="H106" s="574" t="b">
        <v>0</v>
      </c>
    </row>
    <row r="107" spans="1:8">
      <c r="A107" s="571">
        <v>369900</v>
      </c>
      <c r="B107" s="572">
        <v>37815</v>
      </c>
      <c r="C107" s="576" t="s">
        <v>1693</v>
      </c>
      <c r="D107" s="574">
        <v>3</v>
      </c>
      <c r="E107" s="575">
        <v>2.5</v>
      </c>
      <c r="F107" s="576" t="s">
        <v>1693</v>
      </c>
      <c r="G107" s="574" t="s">
        <v>1690</v>
      </c>
      <c r="H107" s="574" t="b">
        <v>1</v>
      </c>
    </row>
    <row r="108" spans="1:8">
      <c r="A108" s="571">
        <v>369900</v>
      </c>
      <c r="B108" s="572">
        <v>37896</v>
      </c>
      <c r="C108" s="576" t="s">
        <v>1693</v>
      </c>
      <c r="D108" s="574">
        <v>5</v>
      </c>
      <c r="E108" s="575">
        <v>3</v>
      </c>
      <c r="F108" s="576" t="s">
        <v>1693</v>
      </c>
      <c r="G108" s="574" t="s">
        <v>1692</v>
      </c>
      <c r="H108" s="574" t="b">
        <v>0</v>
      </c>
    </row>
    <row r="109" spans="1:8">
      <c r="A109" s="571">
        <v>374900</v>
      </c>
      <c r="B109" s="572">
        <v>37888</v>
      </c>
      <c r="C109" s="576" t="s">
        <v>1693</v>
      </c>
      <c r="D109" s="574">
        <v>4</v>
      </c>
      <c r="E109" s="575">
        <v>3</v>
      </c>
      <c r="F109" s="576" t="s">
        <v>1693</v>
      </c>
      <c r="G109" s="574" t="s">
        <v>1692</v>
      </c>
      <c r="H109" s="574" t="b">
        <v>0</v>
      </c>
    </row>
    <row r="110" spans="1:8">
      <c r="A110" s="571">
        <v>375000</v>
      </c>
      <c r="B110" s="572">
        <v>37717</v>
      </c>
      <c r="C110" s="576" t="s">
        <v>817</v>
      </c>
      <c r="D110" s="574">
        <v>4</v>
      </c>
      <c r="E110" s="575">
        <v>3</v>
      </c>
      <c r="F110" s="576" t="s">
        <v>817</v>
      </c>
      <c r="G110" s="574" t="s">
        <v>1692</v>
      </c>
      <c r="H110" s="574" t="b">
        <v>1</v>
      </c>
    </row>
    <row r="111" spans="1:8">
      <c r="A111" s="571">
        <v>375000</v>
      </c>
      <c r="B111" s="572">
        <v>37803</v>
      </c>
      <c r="C111" s="576" t="s">
        <v>817</v>
      </c>
      <c r="D111" s="574">
        <v>4</v>
      </c>
      <c r="E111" s="575">
        <v>3</v>
      </c>
      <c r="F111" s="576" t="s">
        <v>817</v>
      </c>
      <c r="G111" s="574" t="s">
        <v>1692</v>
      </c>
      <c r="H111" s="574" t="b">
        <v>1</v>
      </c>
    </row>
    <row r="112" spans="1:8">
      <c r="A112" s="571">
        <v>379000</v>
      </c>
      <c r="B112" s="572">
        <v>37641</v>
      </c>
      <c r="C112" s="576" t="s">
        <v>1693</v>
      </c>
      <c r="D112" s="574">
        <v>4</v>
      </c>
      <c r="E112" s="575">
        <v>3</v>
      </c>
      <c r="F112" s="576" t="s">
        <v>1693</v>
      </c>
      <c r="G112" s="574" t="s">
        <v>1692</v>
      </c>
      <c r="H112" s="574" t="b">
        <v>0</v>
      </c>
    </row>
    <row r="113" spans="1:8">
      <c r="A113" s="571">
        <v>379000</v>
      </c>
      <c r="B113" s="572">
        <v>37731</v>
      </c>
      <c r="C113" s="576" t="s">
        <v>1693</v>
      </c>
      <c r="D113" s="574">
        <v>3</v>
      </c>
      <c r="E113" s="575">
        <v>3</v>
      </c>
      <c r="F113" s="576" t="s">
        <v>1693</v>
      </c>
      <c r="G113" s="574" t="s">
        <v>1690</v>
      </c>
      <c r="H113" s="574" t="b">
        <v>0</v>
      </c>
    </row>
    <row r="114" spans="1:8">
      <c r="A114" s="571">
        <v>379900</v>
      </c>
      <c r="B114" s="572">
        <v>37849</v>
      </c>
      <c r="C114" s="576" t="s">
        <v>1693</v>
      </c>
      <c r="D114" s="574">
        <v>3</v>
      </c>
      <c r="E114" s="575">
        <v>2.5</v>
      </c>
      <c r="F114" s="576" t="s">
        <v>1693</v>
      </c>
      <c r="G114" s="574" t="s">
        <v>1690</v>
      </c>
      <c r="H114" s="574" t="b">
        <v>0</v>
      </c>
    </row>
    <row r="115" spans="1:8">
      <c r="A115" s="571">
        <v>389000</v>
      </c>
      <c r="B115" s="572">
        <v>37921</v>
      </c>
      <c r="C115" s="576" t="s">
        <v>1693</v>
      </c>
      <c r="D115" s="574">
        <v>4</v>
      </c>
      <c r="E115" s="575">
        <v>3</v>
      </c>
      <c r="F115" s="576" t="s">
        <v>1693</v>
      </c>
      <c r="G115" s="574" t="s">
        <v>1692</v>
      </c>
      <c r="H115" s="574" t="b">
        <v>0</v>
      </c>
    </row>
    <row r="116" spans="1:8">
      <c r="A116" s="571">
        <v>389500</v>
      </c>
      <c r="B116" s="572">
        <v>37852</v>
      </c>
      <c r="C116" s="576" t="s">
        <v>1693</v>
      </c>
      <c r="D116" s="574">
        <v>4</v>
      </c>
      <c r="E116" s="575">
        <v>2</v>
      </c>
      <c r="F116" s="576" t="s">
        <v>1693</v>
      </c>
      <c r="G116" s="574" t="s">
        <v>1692</v>
      </c>
      <c r="H116" s="574" t="b">
        <v>0</v>
      </c>
    </row>
    <row r="117" spans="1:8">
      <c r="A117" s="571">
        <v>389900</v>
      </c>
      <c r="B117" s="572">
        <v>37916</v>
      </c>
      <c r="C117" s="576" t="s">
        <v>817</v>
      </c>
      <c r="D117" s="574">
        <v>4</v>
      </c>
      <c r="E117" s="575">
        <v>2.5</v>
      </c>
      <c r="F117" s="576" t="s">
        <v>817</v>
      </c>
      <c r="G117" s="574" t="s">
        <v>1692</v>
      </c>
      <c r="H117" s="574" t="b">
        <v>0</v>
      </c>
    </row>
    <row r="118" spans="1:8">
      <c r="A118" s="571">
        <v>398000</v>
      </c>
      <c r="B118" s="572">
        <v>37775</v>
      </c>
      <c r="C118" s="576" t="s">
        <v>1693</v>
      </c>
      <c r="D118" s="574">
        <v>4</v>
      </c>
      <c r="E118" s="575">
        <v>2.5</v>
      </c>
      <c r="F118" s="576" t="s">
        <v>1693</v>
      </c>
      <c r="G118" s="574" t="s">
        <v>1692</v>
      </c>
      <c r="H118" s="574" t="b">
        <v>0</v>
      </c>
    </row>
    <row r="119" spans="1:8">
      <c r="A119" s="571">
        <v>405000</v>
      </c>
      <c r="B119" s="572">
        <v>37666</v>
      </c>
      <c r="C119" s="576" t="s">
        <v>1693</v>
      </c>
      <c r="D119" s="574">
        <v>2</v>
      </c>
      <c r="E119" s="575">
        <v>3</v>
      </c>
      <c r="F119" s="576" t="s">
        <v>1693</v>
      </c>
      <c r="G119" s="574" t="s">
        <v>1692</v>
      </c>
      <c r="H119" s="574" t="b">
        <v>1</v>
      </c>
    </row>
    <row r="120" spans="1:8">
      <c r="A120" s="571">
        <v>425900</v>
      </c>
      <c r="B120" s="572">
        <v>37747</v>
      </c>
      <c r="C120" s="576" t="s">
        <v>1693</v>
      </c>
      <c r="D120" s="574">
        <v>5</v>
      </c>
      <c r="E120" s="575">
        <v>3</v>
      </c>
      <c r="F120" s="576" t="s">
        <v>1693</v>
      </c>
      <c r="G120" s="574" t="s">
        <v>1692</v>
      </c>
      <c r="H120" s="574" t="b">
        <v>1</v>
      </c>
    </row>
    <row r="121" spans="1:8">
      <c r="A121" s="571">
        <v>545000</v>
      </c>
      <c r="B121" s="572">
        <v>37786</v>
      </c>
      <c r="C121" s="576" t="s">
        <v>1693</v>
      </c>
      <c r="D121" s="574">
        <v>8</v>
      </c>
      <c r="E121" s="575">
        <v>4</v>
      </c>
      <c r="F121" s="576" t="s">
        <v>1693</v>
      </c>
      <c r="G121" s="574" t="s">
        <v>1692</v>
      </c>
      <c r="H121" s="574" t="b">
        <v>0</v>
      </c>
    </row>
    <row r="122" spans="1:8">
      <c r="A122" s="571">
        <v>574900</v>
      </c>
      <c r="B122" s="572">
        <v>37847</v>
      </c>
      <c r="C122" s="576" t="s">
        <v>1691</v>
      </c>
      <c r="D122" s="574">
        <v>5</v>
      </c>
      <c r="E122" s="575">
        <v>4</v>
      </c>
      <c r="F122" s="576" t="s">
        <v>1691</v>
      </c>
      <c r="G122" s="574" t="s">
        <v>1692</v>
      </c>
      <c r="H122" s="574" t="b">
        <v>0</v>
      </c>
    </row>
    <row r="733" spans="1:2">
      <c r="A733" s="577"/>
      <c r="B733" s="577"/>
    </row>
    <row r="739" spans="1:2">
      <c r="A739" s="577"/>
      <c r="B739" s="577"/>
    </row>
    <row r="745" spans="1:2">
      <c r="A745" s="577"/>
      <c r="B745" s="577"/>
    </row>
    <row r="751" spans="1:2">
      <c r="A751" s="577"/>
      <c r="B751" s="577"/>
    </row>
    <row r="757" spans="1:2">
      <c r="A757" s="577"/>
      <c r="B757" s="577"/>
    </row>
    <row r="763" spans="1:2">
      <c r="A763" s="577"/>
      <c r="B763" s="577"/>
    </row>
  </sheetData>
  <printOptions headings="1"/>
  <pageMargins left="0.75" right="0.75" top="1" bottom="1" header="0.5" footer="0.5"/>
  <pageSetup orientation="portrait" r:id="rId1"/>
  <headerFooter alignWithMargins="0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27"/>
  <dimension ref="A3:H27"/>
  <sheetViews>
    <sheetView showGridLines="0" workbookViewId="0"/>
  </sheetViews>
  <sheetFormatPr defaultColWidth="9.109375" defaultRowHeight="14.4"/>
  <cols>
    <col min="1" max="1" width="22.44140625" style="377" customWidth="1"/>
    <col min="2" max="2" width="23.33203125" style="377" customWidth="1"/>
    <col min="3" max="3" width="18.6640625" style="377" customWidth="1"/>
    <col min="4" max="4" width="9.109375" style="377"/>
    <col min="5" max="5" width="11.109375" style="377" bestFit="1" customWidth="1"/>
    <col min="6" max="6" width="15.88671875" style="377" bestFit="1" customWidth="1"/>
    <col min="7" max="7" width="9.109375" style="377"/>
    <col min="8" max="8" width="15.5546875" style="377" bestFit="1" customWidth="1"/>
    <col min="9" max="16384" width="9.109375" style="377"/>
  </cols>
  <sheetData>
    <row r="3" spans="1:8">
      <c r="A3" s="578" t="s">
        <v>109</v>
      </c>
      <c r="B3" s="578" t="s">
        <v>1695</v>
      </c>
      <c r="C3" s="579"/>
      <c r="E3" s="580" t="s">
        <v>1696</v>
      </c>
      <c r="F3" s="581"/>
    </row>
    <row r="4" spans="1:8">
      <c r="A4" s="582">
        <v>39083</v>
      </c>
      <c r="B4" s="382" t="s">
        <v>1697</v>
      </c>
      <c r="E4" s="580" t="s">
        <v>1698</v>
      </c>
      <c r="F4" s="583"/>
    </row>
    <row r="5" spans="1:8">
      <c r="A5" s="582">
        <v>39097</v>
      </c>
      <c r="B5" s="382" t="s">
        <v>1699</v>
      </c>
      <c r="E5" s="580" t="s">
        <v>1700</v>
      </c>
      <c r="F5" s="584"/>
      <c r="G5" s="585"/>
    </row>
    <row r="6" spans="1:8">
      <c r="A6" s="582">
        <v>39267</v>
      </c>
      <c r="B6" s="382" t="s">
        <v>1701</v>
      </c>
      <c r="E6" s="580" t="s">
        <v>2</v>
      </c>
      <c r="F6" s="413"/>
    </row>
    <row r="7" spans="1:8">
      <c r="A7" s="582">
        <v>39328</v>
      </c>
      <c r="B7" s="382" t="s">
        <v>1702</v>
      </c>
      <c r="E7" s="586" t="s">
        <v>110</v>
      </c>
      <c r="F7" s="413"/>
      <c r="H7" s="587"/>
    </row>
    <row r="8" spans="1:8">
      <c r="A8" s="582">
        <v>39397</v>
      </c>
      <c r="B8" s="382" t="s">
        <v>1703</v>
      </c>
      <c r="E8" s="586" t="s">
        <v>112</v>
      </c>
      <c r="F8" s="413"/>
    </row>
    <row r="9" spans="1:8">
      <c r="A9" s="582">
        <v>39363</v>
      </c>
      <c r="B9" s="382" t="s">
        <v>1704</v>
      </c>
      <c r="E9" s="580" t="s">
        <v>109</v>
      </c>
      <c r="F9" s="581"/>
    </row>
    <row r="10" spans="1:8">
      <c r="A10" s="582">
        <v>39408</v>
      </c>
      <c r="B10" s="382" t="s">
        <v>1705</v>
      </c>
      <c r="E10" s="411" t="s">
        <v>1706</v>
      </c>
    </row>
    <row r="11" spans="1:8">
      <c r="A11" s="582">
        <v>39441</v>
      </c>
      <c r="B11" s="382" t="s">
        <v>1707</v>
      </c>
    </row>
    <row r="12" spans="1:8">
      <c r="H12" s="588"/>
    </row>
    <row r="14" spans="1:8">
      <c r="A14" s="589" t="s">
        <v>1708</v>
      </c>
      <c r="B14" s="589" t="s">
        <v>1709</v>
      </c>
      <c r="C14" s="589" t="s">
        <v>1710</v>
      </c>
    </row>
    <row r="15" spans="1:8">
      <c r="A15" s="590">
        <v>39083</v>
      </c>
      <c r="B15" s="590">
        <v>39089</v>
      </c>
      <c r="C15" s="382"/>
      <c r="H15" s="587"/>
    </row>
    <row r="16" spans="1:8">
      <c r="A16" s="590">
        <v>39083</v>
      </c>
      <c r="B16" s="590">
        <v>39447</v>
      </c>
      <c r="C16" s="382"/>
    </row>
    <row r="17" spans="1:8">
      <c r="H17" s="587"/>
    </row>
    <row r="18" spans="1:8">
      <c r="H18" s="587"/>
    </row>
    <row r="19" spans="1:8">
      <c r="H19" s="587"/>
    </row>
    <row r="20" spans="1:8">
      <c r="A20" s="587"/>
    </row>
    <row r="21" spans="1:8">
      <c r="H21" s="587"/>
    </row>
    <row r="27" spans="1:8">
      <c r="G27" s="591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117">
    <pageSetUpPr autoPageBreaks="0" fitToPage="1"/>
  </sheetPr>
  <dimension ref="B2:M11"/>
  <sheetViews>
    <sheetView showGridLines="0" zoomScaleNormal="100" workbookViewId="0"/>
  </sheetViews>
  <sheetFormatPr defaultColWidth="9.109375" defaultRowHeight="13.2"/>
  <cols>
    <col min="1" max="1" width="4.44140625" style="1" customWidth="1"/>
    <col min="2" max="2" width="2.5546875" style="1" customWidth="1"/>
    <col min="3" max="3" width="20.88671875" style="1" customWidth="1"/>
    <col min="4" max="7" width="18.33203125" style="1" customWidth="1"/>
    <col min="8" max="9" width="15.109375" style="1" customWidth="1"/>
    <col min="10" max="11" width="9.109375" style="1"/>
    <col min="12" max="12" width="12" style="1" customWidth="1"/>
    <col min="13" max="13" width="11.88671875" style="1" customWidth="1"/>
    <col min="14" max="16384" width="9.109375" style="1"/>
  </cols>
  <sheetData>
    <row r="2" spans="2:13" ht="8.25" customHeight="1"/>
    <row r="3" spans="2:13" ht="38.25" customHeight="1" thickBot="1">
      <c r="B3" s="2" t="s">
        <v>184</v>
      </c>
      <c r="C3" s="3"/>
      <c r="D3" s="3"/>
      <c r="E3" s="3"/>
      <c r="F3" s="3"/>
      <c r="G3" s="3"/>
    </row>
    <row r="4" spans="2:13" ht="17.25" customHeight="1">
      <c r="B4" s="4"/>
      <c r="C4"/>
      <c r="D4"/>
      <c r="E4"/>
      <c r="F4"/>
      <c r="G4"/>
      <c r="H4"/>
    </row>
    <row r="5" spans="2:13" customFormat="1" ht="17.25" customHeight="1"/>
    <row r="6" spans="2:13" customFormat="1" ht="35.25" customHeight="1">
      <c r="C6" s="5" t="s">
        <v>185</v>
      </c>
      <c r="I6" s="1"/>
      <c r="J6" s="1"/>
      <c r="K6" s="1"/>
      <c r="L6" s="1"/>
      <c r="M6" s="1"/>
    </row>
    <row r="7" spans="2:13" s="18" customFormat="1" ht="19.5" customHeight="1">
      <c r="B7"/>
      <c r="C7"/>
      <c r="D7" s="58"/>
      <c r="E7"/>
      <c r="F7"/>
      <c r="G7"/>
      <c r="H7"/>
    </row>
    <row r="8" spans="2:13" ht="21.75" customHeight="1">
      <c r="C8" s="59" t="s">
        <v>109</v>
      </c>
      <c r="D8" s="60" t="s">
        <v>186</v>
      </c>
      <c r="E8" s="60" t="s">
        <v>187</v>
      </c>
      <c r="F8" s="60" t="s">
        <v>188</v>
      </c>
      <c r="G8" s="59" t="s">
        <v>189</v>
      </c>
    </row>
    <row r="9" spans="2:13" ht="21.75" customHeight="1">
      <c r="C9" s="61">
        <v>37719</v>
      </c>
      <c r="D9" s="62"/>
      <c r="E9" s="62"/>
      <c r="F9" s="62"/>
      <c r="G9" s="63"/>
    </row>
    <row r="10" spans="2:13" ht="21.75" customHeight="1">
      <c r="C10" s="64">
        <v>38919</v>
      </c>
      <c r="D10" s="62"/>
      <c r="E10" s="62"/>
      <c r="F10" s="62"/>
      <c r="G10" s="63"/>
    </row>
    <row r="11" spans="2:13" ht="21.75" customHeight="1">
      <c r="C11" s="65">
        <v>40119</v>
      </c>
      <c r="D11" s="62"/>
      <c r="E11" s="62"/>
      <c r="F11" s="62"/>
      <c r="G11" s="63"/>
    </row>
  </sheetData>
  <printOptions horizontalCentered="1"/>
  <pageMargins left="0.25" right="0.25" top="0.75" bottom="0.75" header="0.3" footer="0.3"/>
  <pageSetup scale="72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118">
    <pageSetUpPr autoPageBreaks="0" fitToPage="1"/>
  </sheetPr>
  <dimension ref="B2:M27"/>
  <sheetViews>
    <sheetView showGridLines="0" zoomScaleNormal="100" workbookViewId="0"/>
  </sheetViews>
  <sheetFormatPr defaultColWidth="9.109375" defaultRowHeight="13.2"/>
  <cols>
    <col min="1" max="1" width="4.44140625" style="1" customWidth="1"/>
    <col min="2" max="2" width="2.5546875" style="1" customWidth="1"/>
    <col min="3" max="3" width="20.88671875" style="1" customWidth="1"/>
    <col min="4" max="7" width="18.33203125" style="1" customWidth="1"/>
    <col min="8" max="9" width="15.109375" style="1" customWidth="1"/>
    <col min="10" max="11" width="9.109375" style="1"/>
    <col min="12" max="12" width="12" style="1" customWidth="1"/>
    <col min="13" max="13" width="11.88671875" style="1" customWidth="1"/>
    <col min="14" max="16384" width="9.109375" style="1"/>
  </cols>
  <sheetData>
    <row r="2" spans="2:13" ht="8.25" customHeight="1"/>
    <row r="3" spans="2:13" ht="38.25" customHeight="1" thickBot="1">
      <c r="B3" s="2" t="s">
        <v>184</v>
      </c>
      <c r="C3" s="3"/>
      <c r="D3" s="3"/>
      <c r="E3" s="3"/>
      <c r="F3" s="3"/>
      <c r="G3" s="3"/>
    </row>
    <row r="4" spans="2:13" ht="17.25" customHeight="1">
      <c r="B4" s="4"/>
      <c r="C4"/>
      <c r="D4"/>
      <c r="E4"/>
      <c r="F4"/>
      <c r="G4"/>
      <c r="H4"/>
    </row>
    <row r="5" spans="2:13" customFormat="1" ht="17.25" customHeight="1"/>
    <row r="6" spans="2:13" customFormat="1" ht="35.25" customHeight="1">
      <c r="C6" s="5" t="s">
        <v>190</v>
      </c>
      <c r="I6" s="1"/>
      <c r="J6" s="1"/>
      <c r="K6" s="1"/>
      <c r="L6" s="1"/>
      <c r="M6" s="1"/>
    </row>
    <row r="7" spans="2:13" s="18" customFormat="1" ht="19.5" customHeight="1">
      <c r="B7"/>
      <c r="C7"/>
      <c r="D7" s="58"/>
      <c r="E7"/>
      <c r="F7"/>
      <c r="G7"/>
      <c r="H7"/>
    </row>
    <row r="8" spans="2:13" ht="21.75" customHeight="1">
      <c r="C8" s="59" t="s">
        <v>191</v>
      </c>
      <c r="D8" s="59" t="s">
        <v>192</v>
      </c>
      <c r="E8" s="59" t="s">
        <v>193</v>
      </c>
    </row>
    <row r="9" spans="2:13" ht="21.75" customHeight="1">
      <c r="C9" s="66">
        <v>35855</v>
      </c>
      <c r="D9" s="66">
        <v>35861</v>
      </c>
      <c r="E9" s="67"/>
    </row>
    <row r="10" spans="2:13" ht="21.75" customHeight="1">
      <c r="C10" s="66">
        <v>35910</v>
      </c>
      <c r="D10" s="66">
        <v>36006</v>
      </c>
      <c r="E10" s="67"/>
    </row>
    <row r="11" spans="2:13" ht="21.75" customHeight="1">
      <c r="C11" s="66">
        <v>36153</v>
      </c>
      <c r="D11" s="66">
        <v>36165</v>
      </c>
      <c r="E11" s="67"/>
    </row>
    <row r="15" spans="2:13" ht="24.6">
      <c r="C15" s="5" t="s">
        <v>194</v>
      </c>
      <c r="G15" s="68"/>
      <c r="H15" s="59" t="s">
        <v>195</v>
      </c>
    </row>
    <row r="16" spans="2:13" ht="15.75" customHeight="1">
      <c r="G16" s="69" t="s">
        <v>196</v>
      </c>
      <c r="H16" s="66">
        <v>35916</v>
      </c>
    </row>
    <row r="17" spans="3:8" ht="15.75" customHeight="1">
      <c r="C17" s="59" t="s">
        <v>191</v>
      </c>
      <c r="D17" s="59" t="s">
        <v>192</v>
      </c>
      <c r="E17" s="59" t="s">
        <v>197</v>
      </c>
      <c r="G17" s="69" t="s">
        <v>198</v>
      </c>
      <c r="H17" s="66">
        <v>36154</v>
      </c>
    </row>
    <row r="18" spans="3:8" ht="15.75" customHeight="1">
      <c r="C18" s="70">
        <v>35856</v>
      </c>
      <c r="D18" s="70">
        <v>35860</v>
      </c>
      <c r="E18" s="67"/>
      <c r="G18" s="69" t="s">
        <v>199</v>
      </c>
      <c r="H18" s="66">
        <v>35431</v>
      </c>
    </row>
    <row r="19" spans="3:8" ht="15.75" customHeight="1">
      <c r="C19" s="70">
        <v>35856</v>
      </c>
      <c r="D19" s="70">
        <v>35867</v>
      </c>
      <c r="E19" s="67"/>
      <c r="G19" s="69" t="s">
        <v>199</v>
      </c>
      <c r="H19" s="66">
        <v>35796</v>
      </c>
    </row>
    <row r="20" spans="3:8" ht="15.75" customHeight="1">
      <c r="C20" s="70">
        <v>35912</v>
      </c>
      <c r="D20" s="70">
        <v>35916</v>
      </c>
      <c r="E20" s="67"/>
      <c r="G20" s="69" t="s">
        <v>199</v>
      </c>
      <c r="H20" s="66">
        <v>36161</v>
      </c>
    </row>
    <row r="21" spans="3:8" ht="20.25" customHeight="1">
      <c r="C21" s="68"/>
      <c r="D21" s="68"/>
      <c r="E21" s="68"/>
    </row>
    <row r="22" spans="3:8" ht="20.25" customHeight="1">
      <c r="E22" s="68"/>
    </row>
    <row r="23" spans="3:8" ht="20.25" customHeight="1">
      <c r="E23" s="68"/>
    </row>
    <row r="24" spans="3:8" ht="20.25" customHeight="1">
      <c r="E24" s="68"/>
    </row>
    <row r="25" spans="3:8" ht="20.25" customHeight="1">
      <c r="E25" s="68"/>
    </row>
    <row r="26" spans="3:8" ht="20.25" customHeight="1">
      <c r="E26" s="68"/>
    </row>
    <row r="27" spans="3:8" ht="20.25" customHeight="1">
      <c r="E27" s="68"/>
    </row>
  </sheetData>
  <printOptions horizontalCentered="1"/>
  <pageMargins left="0.25" right="0.25" top="0.75" bottom="0.75" header="0.3" footer="0.3"/>
  <pageSetup scale="72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119">
    <pageSetUpPr autoPageBreaks="0" fitToPage="1"/>
  </sheetPr>
  <dimension ref="B2:M30"/>
  <sheetViews>
    <sheetView showGridLines="0" zoomScaleNormal="100" workbookViewId="0"/>
  </sheetViews>
  <sheetFormatPr defaultColWidth="9.109375" defaultRowHeight="13.2"/>
  <cols>
    <col min="1" max="1" width="4.44140625" style="1" customWidth="1"/>
    <col min="2" max="2" width="2.5546875" style="1" customWidth="1"/>
    <col min="3" max="3" width="20.88671875" style="1" customWidth="1"/>
    <col min="4" max="7" width="18.33203125" style="1" customWidth="1"/>
    <col min="8" max="9" width="15.109375" style="1" customWidth="1"/>
    <col min="10" max="11" width="9.109375" style="1"/>
    <col min="12" max="12" width="12" style="1" customWidth="1"/>
    <col min="13" max="13" width="11.88671875" style="1" customWidth="1"/>
    <col min="14" max="16384" width="9.109375" style="1"/>
  </cols>
  <sheetData>
    <row r="2" spans="2:13" ht="8.25" customHeight="1"/>
    <row r="3" spans="2:13" ht="38.25" customHeight="1" thickBot="1">
      <c r="B3" s="2" t="s">
        <v>184</v>
      </c>
      <c r="C3" s="3"/>
      <c r="D3" s="3"/>
      <c r="E3" s="3"/>
      <c r="F3" s="3"/>
      <c r="G3" s="3"/>
    </row>
    <row r="4" spans="2:13" ht="17.25" customHeight="1">
      <c r="B4" s="4"/>
      <c r="C4"/>
      <c r="D4"/>
      <c r="E4"/>
      <c r="F4"/>
      <c r="G4"/>
      <c r="H4"/>
    </row>
    <row r="5" spans="2:13" customFormat="1" ht="17.25" customHeight="1">
      <c r="H5" s="1"/>
      <c r="I5" s="1"/>
      <c r="J5" s="1"/>
    </row>
    <row r="6" spans="2:13" customFormat="1" ht="35.25" customHeight="1" thickBot="1">
      <c r="C6" s="5" t="s">
        <v>200</v>
      </c>
      <c r="H6" s="71" t="s">
        <v>201</v>
      </c>
      <c r="I6" s="72"/>
      <c r="J6" s="72"/>
      <c r="K6" s="1"/>
      <c r="L6" s="1"/>
      <c r="M6" s="1"/>
    </row>
    <row r="7" spans="2:13" s="18" customFormat="1" ht="19.5" customHeight="1">
      <c r="B7"/>
      <c r="C7"/>
      <c r="D7" s="58"/>
      <c r="E7"/>
      <c r="F7"/>
      <c r="G7"/>
      <c r="H7" s="68" t="s">
        <v>202</v>
      </c>
      <c r="I7" s="68"/>
      <c r="J7" s="68"/>
    </row>
    <row r="8" spans="2:13" ht="21.75" customHeight="1">
      <c r="C8" s="73" t="s">
        <v>203</v>
      </c>
      <c r="D8" s="73" t="s">
        <v>204</v>
      </c>
      <c r="E8" s="73" t="s">
        <v>205</v>
      </c>
      <c r="F8" s="73" t="s">
        <v>206</v>
      </c>
      <c r="H8" s="74" t="s">
        <v>207</v>
      </c>
      <c r="I8" s="68"/>
      <c r="J8" s="68"/>
    </row>
    <row r="9" spans="2:13" ht="21" customHeight="1">
      <c r="C9" s="66">
        <v>21916</v>
      </c>
      <c r="D9" s="66">
        <v>25698</v>
      </c>
      <c r="E9" s="75" t="s">
        <v>208</v>
      </c>
      <c r="F9" s="67"/>
      <c r="H9" s="68" t="s">
        <v>209</v>
      </c>
      <c r="I9" s="68"/>
      <c r="J9" s="68"/>
    </row>
    <row r="10" spans="2:13" ht="21" customHeight="1">
      <c r="C10" s="66">
        <v>21916</v>
      </c>
      <c r="D10" s="66">
        <v>25698</v>
      </c>
      <c r="E10" s="75" t="s">
        <v>210</v>
      </c>
      <c r="F10" s="67"/>
      <c r="H10" s="68" t="s">
        <v>211</v>
      </c>
      <c r="I10" s="68"/>
      <c r="J10" s="68"/>
    </row>
    <row r="11" spans="2:13" ht="21" customHeight="1">
      <c r="C11" s="66">
        <v>21916</v>
      </c>
      <c r="D11" s="66">
        <v>25698</v>
      </c>
      <c r="E11" s="75" t="s">
        <v>212</v>
      </c>
      <c r="F11" s="67"/>
      <c r="H11" s="68" t="s">
        <v>213</v>
      </c>
      <c r="I11" s="68"/>
      <c r="J11" s="68"/>
    </row>
    <row r="12" spans="2:13" ht="21" customHeight="1">
      <c r="C12" s="66">
        <v>21916</v>
      </c>
      <c r="D12" s="66">
        <v>25698</v>
      </c>
      <c r="E12" s="75" t="s">
        <v>214</v>
      </c>
      <c r="F12" s="67"/>
      <c r="H12" s="76" t="s">
        <v>215</v>
      </c>
      <c r="I12" s="68" t="s">
        <v>216</v>
      </c>
    </row>
    <row r="13" spans="2:13" ht="21" customHeight="1">
      <c r="C13" s="66">
        <v>21916</v>
      </c>
      <c r="D13" s="66">
        <v>25698</v>
      </c>
      <c r="E13" s="75" t="s">
        <v>217</v>
      </c>
      <c r="F13" s="67"/>
      <c r="H13" s="76" t="s">
        <v>218</v>
      </c>
      <c r="I13" s="68" t="s">
        <v>219</v>
      </c>
    </row>
    <row r="14" spans="2:13" ht="21" customHeight="1">
      <c r="C14" s="66">
        <v>21916</v>
      </c>
      <c r="D14" s="66">
        <v>25698</v>
      </c>
      <c r="E14" s="75" t="s">
        <v>220</v>
      </c>
      <c r="F14" s="67"/>
      <c r="H14" s="76" t="s">
        <v>221</v>
      </c>
      <c r="I14" s="68" t="s">
        <v>222</v>
      </c>
    </row>
    <row r="15" spans="2:13" ht="21" customHeight="1">
      <c r="C15" s="77"/>
      <c r="D15" s="77"/>
      <c r="E15" s="78"/>
      <c r="F15" s="79"/>
      <c r="H15" s="76" t="s">
        <v>223</v>
      </c>
      <c r="I15" s="68" t="s">
        <v>224</v>
      </c>
    </row>
    <row r="16" spans="2:13" ht="21" customHeight="1">
      <c r="C16" s="77"/>
      <c r="D16" s="77"/>
      <c r="E16" s="78"/>
      <c r="F16" s="79"/>
      <c r="H16" s="76" t="s">
        <v>225</v>
      </c>
      <c r="I16" s="68" t="s">
        <v>226</v>
      </c>
    </row>
    <row r="17" spans="3:9" ht="24.6">
      <c r="C17" s="5" t="s">
        <v>227</v>
      </c>
      <c r="G17" s="68"/>
      <c r="H17" s="76" t="s">
        <v>228</v>
      </c>
      <c r="I17" s="68" t="s">
        <v>229</v>
      </c>
    </row>
    <row r="18" spans="3:9" ht="20.25" customHeight="1">
      <c r="C18" s="68"/>
      <c r="D18" s="68"/>
      <c r="E18" s="68"/>
    </row>
    <row r="19" spans="3:9" ht="20.25" customHeight="1">
      <c r="C19" s="80" t="s">
        <v>230</v>
      </c>
      <c r="D19" s="81">
        <v>31048</v>
      </c>
      <c r="E19" s="68"/>
    </row>
    <row r="20" spans="3:9" ht="20.25" customHeight="1">
      <c r="C20" s="68"/>
      <c r="D20" s="68"/>
      <c r="E20" s="68"/>
    </row>
    <row r="21" spans="3:9" ht="20.25" customHeight="1">
      <c r="C21" s="80" t="s">
        <v>231</v>
      </c>
      <c r="D21" s="82"/>
      <c r="E21" s="68"/>
    </row>
    <row r="22" spans="3:9" ht="20.25" customHeight="1">
      <c r="C22" s="80" t="s">
        <v>232</v>
      </c>
      <c r="D22" s="82"/>
      <c r="E22" s="68"/>
    </row>
    <row r="23" spans="3:9" ht="20.25" customHeight="1">
      <c r="C23" s="80" t="s">
        <v>233</v>
      </c>
      <c r="D23" s="82"/>
      <c r="E23" s="68"/>
    </row>
    <row r="24" spans="3:9" ht="20.25" customHeight="1">
      <c r="E24" s="68"/>
    </row>
    <row r="25" spans="3:9" ht="24.6">
      <c r="C25" s="5" t="s">
        <v>234</v>
      </c>
    </row>
    <row r="28" spans="3:9" ht="14.4">
      <c r="C28" s="83" t="s">
        <v>235</v>
      </c>
    </row>
    <row r="30" spans="3:9" ht="24.75" customHeight="1">
      <c r="C30" s="82"/>
    </row>
  </sheetData>
  <printOptions horizontalCentered="1"/>
  <pageMargins left="0.25" right="0.25" top="0.75" bottom="0.75" header="0.3" footer="0.3"/>
  <pageSetup scale="72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29"/>
  <dimension ref="A3:I715"/>
  <sheetViews>
    <sheetView showGridLines="0" workbookViewId="0"/>
  </sheetViews>
  <sheetFormatPr defaultColWidth="9.109375" defaultRowHeight="14.4"/>
  <cols>
    <col min="1" max="1" width="12.44140625" style="377" customWidth="1"/>
    <col min="2" max="2" width="13.6640625" style="378" bestFit="1" customWidth="1"/>
    <col min="3" max="3" width="13.88671875" style="377" bestFit="1" customWidth="1"/>
    <col min="4" max="4" width="15" style="377" bestFit="1" customWidth="1"/>
    <col min="5" max="5" width="16.109375" style="377" customWidth="1"/>
    <col min="6" max="6" width="17.44140625" style="377" customWidth="1"/>
    <col min="7" max="7" width="8.33203125" style="377" customWidth="1"/>
    <col min="8" max="8" width="10.5546875" style="377" bestFit="1" customWidth="1"/>
    <col min="9" max="16384" width="9.109375" style="377"/>
  </cols>
  <sheetData>
    <row r="3" spans="1:9">
      <c r="A3" s="592" t="s">
        <v>109</v>
      </c>
      <c r="B3" s="593" t="s">
        <v>51</v>
      </c>
      <c r="C3" s="594" t="s">
        <v>1720</v>
      </c>
      <c r="D3" s="594" t="s">
        <v>1721</v>
      </c>
      <c r="E3" s="594" t="s">
        <v>1722</v>
      </c>
      <c r="F3" s="595" t="s">
        <v>1723</v>
      </c>
    </row>
    <row r="4" spans="1:9">
      <c r="A4" s="596">
        <v>38961</v>
      </c>
      <c r="B4" s="597">
        <v>5000</v>
      </c>
      <c r="C4" s="598" t="s">
        <v>1724</v>
      </c>
      <c r="D4" s="598" t="s">
        <v>1725</v>
      </c>
      <c r="E4" s="598" t="s">
        <v>817</v>
      </c>
      <c r="F4" s="599" t="s">
        <v>1011</v>
      </c>
      <c r="H4" s="600"/>
      <c r="I4" s="601"/>
    </row>
    <row r="5" spans="1:9">
      <c r="A5" s="596">
        <v>38961</v>
      </c>
      <c r="B5" s="597">
        <v>14571</v>
      </c>
      <c r="C5" s="598" t="s">
        <v>1726</v>
      </c>
      <c r="D5" s="598" t="s">
        <v>1727</v>
      </c>
      <c r="E5" s="598" t="s">
        <v>817</v>
      </c>
      <c r="F5" s="599" t="s">
        <v>1006</v>
      </c>
      <c r="H5" s="600"/>
      <c r="I5" s="601"/>
    </row>
    <row r="6" spans="1:9">
      <c r="A6" s="596">
        <v>38961</v>
      </c>
      <c r="B6" s="597">
        <v>500</v>
      </c>
      <c r="C6" s="598" t="s">
        <v>1728</v>
      </c>
      <c r="D6" s="598" t="s">
        <v>1725</v>
      </c>
      <c r="E6" s="598" t="s">
        <v>817</v>
      </c>
      <c r="F6" s="599" t="s">
        <v>1011</v>
      </c>
      <c r="I6" s="601"/>
    </row>
    <row r="7" spans="1:9">
      <c r="A7" s="596">
        <v>38961</v>
      </c>
      <c r="B7" s="597">
        <v>15000</v>
      </c>
      <c r="C7" s="598" t="s">
        <v>1726</v>
      </c>
      <c r="D7" s="598" t="s">
        <v>1725</v>
      </c>
      <c r="E7" s="598" t="s">
        <v>817</v>
      </c>
      <c r="F7" s="599" t="s">
        <v>1011</v>
      </c>
      <c r="I7" s="601"/>
    </row>
    <row r="8" spans="1:9">
      <c r="A8" s="596">
        <v>38961</v>
      </c>
      <c r="B8" s="597">
        <v>4623</v>
      </c>
      <c r="C8" s="598" t="s">
        <v>811</v>
      </c>
      <c r="D8" s="598" t="s">
        <v>1725</v>
      </c>
      <c r="E8" s="598" t="s">
        <v>1729</v>
      </c>
      <c r="F8" s="599" t="s">
        <v>1011</v>
      </c>
      <c r="I8" s="601"/>
    </row>
    <row r="9" spans="1:9">
      <c r="A9" s="596">
        <v>38961</v>
      </c>
      <c r="B9" s="597">
        <v>8721</v>
      </c>
      <c r="C9" s="598" t="s">
        <v>811</v>
      </c>
      <c r="D9" s="598" t="s">
        <v>1725</v>
      </c>
      <c r="E9" s="598" t="s">
        <v>1730</v>
      </c>
      <c r="F9" s="599" t="s">
        <v>1006</v>
      </c>
      <c r="I9" s="601"/>
    </row>
    <row r="10" spans="1:9">
      <c r="A10" s="596">
        <v>38961</v>
      </c>
      <c r="B10" s="597">
        <v>15276</v>
      </c>
      <c r="C10" s="598" t="s">
        <v>811</v>
      </c>
      <c r="D10" s="598" t="s">
        <v>1725</v>
      </c>
      <c r="E10" s="598" t="s">
        <v>1729</v>
      </c>
      <c r="F10" s="599" t="s">
        <v>1011</v>
      </c>
      <c r="I10" s="601"/>
    </row>
    <row r="11" spans="1:9">
      <c r="A11" s="596">
        <v>38961</v>
      </c>
      <c r="B11" s="597">
        <v>5000</v>
      </c>
      <c r="C11" s="598" t="s">
        <v>811</v>
      </c>
      <c r="D11" s="598" t="s">
        <v>1725</v>
      </c>
      <c r="E11" s="598" t="s">
        <v>1730</v>
      </c>
      <c r="F11" s="599" t="s">
        <v>1011</v>
      </c>
      <c r="I11" s="601"/>
    </row>
    <row r="12" spans="1:9">
      <c r="A12" s="596">
        <v>38961</v>
      </c>
      <c r="B12" s="597">
        <v>15759</v>
      </c>
      <c r="C12" s="598" t="s">
        <v>1726</v>
      </c>
      <c r="D12" s="598" t="s">
        <v>1727</v>
      </c>
      <c r="E12" s="598" t="s">
        <v>1730</v>
      </c>
      <c r="F12" s="599" t="s">
        <v>1011</v>
      </c>
      <c r="I12" s="601"/>
    </row>
    <row r="13" spans="1:9">
      <c r="A13" s="596">
        <v>38961</v>
      </c>
      <c r="B13" s="597">
        <v>12000</v>
      </c>
      <c r="C13" s="598" t="s">
        <v>1726</v>
      </c>
      <c r="D13" s="598" t="s">
        <v>1725</v>
      </c>
      <c r="E13" s="598" t="s">
        <v>1730</v>
      </c>
      <c r="F13" s="599" t="s">
        <v>1011</v>
      </c>
      <c r="I13" s="601"/>
    </row>
    <row r="14" spans="1:9">
      <c r="A14" s="596">
        <v>38961</v>
      </c>
      <c r="B14" s="597">
        <v>7177</v>
      </c>
      <c r="C14" s="598" t="s">
        <v>811</v>
      </c>
      <c r="D14" s="598" t="s">
        <v>1727</v>
      </c>
      <c r="E14" s="598" t="s">
        <v>1729</v>
      </c>
      <c r="F14" s="599" t="s">
        <v>1011</v>
      </c>
      <c r="I14" s="601"/>
    </row>
    <row r="15" spans="1:9">
      <c r="A15" s="596">
        <v>38961</v>
      </c>
      <c r="B15" s="597">
        <v>6837</v>
      </c>
      <c r="C15" s="598" t="s">
        <v>811</v>
      </c>
      <c r="D15" s="598" t="s">
        <v>1725</v>
      </c>
      <c r="E15" s="598" t="s">
        <v>1730</v>
      </c>
      <c r="F15" s="599" t="s">
        <v>1011</v>
      </c>
      <c r="I15" s="601"/>
    </row>
    <row r="16" spans="1:9">
      <c r="A16" s="596">
        <v>38961</v>
      </c>
      <c r="B16" s="597">
        <v>3171</v>
      </c>
      <c r="C16" s="598" t="s">
        <v>1728</v>
      </c>
      <c r="D16" s="598" t="s">
        <v>1725</v>
      </c>
      <c r="E16" s="598" t="s">
        <v>1730</v>
      </c>
      <c r="F16" s="599" t="s">
        <v>1011</v>
      </c>
      <c r="I16" s="601"/>
    </row>
    <row r="17" spans="1:9">
      <c r="A17" s="596">
        <v>38961</v>
      </c>
      <c r="B17" s="597">
        <v>50000</v>
      </c>
      <c r="C17" s="598" t="s">
        <v>811</v>
      </c>
      <c r="D17" s="598" t="s">
        <v>1725</v>
      </c>
      <c r="E17" s="598" t="s">
        <v>817</v>
      </c>
      <c r="F17" s="599" t="s">
        <v>1011</v>
      </c>
      <c r="I17" s="601"/>
    </row>
    <row r="18" spans="1:9">
      <c r="A18" s="596">
        <v>38961</v>
      </c>
      <c r="B18" s="597">
        <v>4690</v>
      </c>
      <c r="C18" s="598" t="s">
        <v>1728</v>
      </c>
      <c r="D18" s="598" t="s">
        <v>1725</v>
      </c>
      <c r="E18" s="598" t="s">
        <v>1729</v>
      </c>
      <c r="F18" s="599" t="s">
        <v>1006</v>
      </c>
      <c r="I18" s="601"/>
    </row>
    <row r="19" spans="1:9">
      <c r="A19" s="596">
        <v>38961</v>
      </c>
      <c r="B19" s="597">
        <v>12438</v>
      </c>
      <c r="C19" s="598" t="s">
        <v>1728</v>
      </c>
      <c r="D19" s="598" t="s">
        <v>1725</v>
      </c>
      <c r="E19" s="598" t="s">
        <v>817</v>
      </c>
      <c r="F19" s="599" t="s">
        <v>1011</v>
      </c>
      <c r="I19" s="601"/>
    </row>
    <row r="20" spans="1:9">
      <c r="A20" s="596">
        <v>38961</v>
      </c>
      <c r="B20" s="597">
        <v>5000</v>
      </c>
      <c r="C20" s="598" t="s">
        <v>1728</v>
      </c>
      <c r="D20" s="598" t="s">
        <v>1725</v>
      </c>
      <c r="E20" s="598" t="s">
        <v>1729</v>
      </c>
      <c r="F20" s="599" t="s">
        <v>1011</v>
      </c>
      <c r="I20" s="601"/>
    </row>
    <row r="21" spans="1:9">
      <c r="A21" s="596">
        <v>38961</v>
      </c>
      <c r="B21" s="597">
        <v>7000</v>
      </c>
      <c r="C21" s="598" t="s">
        <v>811</v>
      </c>
      <c r="D21" s="598" t="s">
        <v>1725</v>
      </c>
      <c r="E21" s="598" t="s">
        <v>1729</v>
      </c>
      <c r="F21" s="599" t="s">
        <v>1006</v>
      </c>
      <c r="I21" s="601"/>
    </row>
    <row r="22" spans="1:9">
      <c r="A22" s="596">
        <v>38961</v>
      </c>
      <c r="B22" s="597">
        <v>11957</v>
      </c>
      <c r="C22" s="598" t="s">
        <v>1728</v>
      </c>
      <c r="D22" s="598" t="s">
        <v>1725</v>
      </c>
      <c r="E22" s="598" t="s">
        <v>817</v>
      </c>
      <c r="F22" s="599" t="s">
        <v>1011</v>
      </c>
      <c r="I22" s="601"/>
    </row>
    <row r="23" spans="1:9">
      <c r="A23" s="596">
        <v>38961</v>
      </c>
      <c r="B23" s="597">
        <v>13636</v>
      </c>
      <c r="C23" s="598" t="s">
        <v>1726</v>
      </c>
      <c r="D23" s="598" t="s">
        <v>1725</v>
      </c>
      <c r="E23" s="598" t="s">
        <v>1729</v>
      </c>
      <c r="F23" s="599" t="s">
        <v>1011</v>
      </c>
      <c r="I23" s="601"/>
    </row>
    <row r="24" spans="1:9">
      <c r="A24" s="596">
        <v>38961</v>
      </c>
      <c r="B24" s="597">
        <v>16000</v>
      </c>
      <c r="C24" s="598" t="s">
        <v>1726</v>
      </c>
      <c r="D24" s="598" t="s">
        <v>1725</v>
      </c>
      <c r="E24" s="598" t="s">
        <v>817</v>
      </c>
      <c r="F24" s="599" t="s">
        <v>1006</v>
      </c>
      <c r="I24" s="601"/>
    </row>
    <row r="25" spans="1:9">
      <c r="A25" s="596">
        <v>38961</v>
      </c>
      <c r="B25" s="597">
        <v>5879</v>
      </c>
      <c r="C25" s="598" t="s">
        <v>1728</v>
      </c>
      <c r="D25" s="598" t="s">
        <v>1725</v>
      </c>
      <c r="E25" s="598" t="s">
        <v>817</v>
      </c>
      <c r="F25" s="599" t="s">
        <v>1011</v>
      </c>
      <c r="I25" s="601"/>
    </row>
    <row r="26" spans="1:9">
      <c r="A26" s="596">
        <v>38961</v>
      </c>
      <c r="B26" s="597">
        <v>4000</v>
      </c>
      <c r="C26" s="598" t="s">
        <v>811</v>
      </c>
      <c r="D26" s="598" t="s">
        <v>1725</v>
      </c>
      <c r="E26" s="598" t="s">
        <v>817</v>
      </c>
      <c r="F26" s="599" t="s">
        <v>1011</v>
      </c>
      <c r="I26" s="601"/>
    </row>
    <row r="27" spans="1:9">
      <c r="A27" s="596">
        <v>38962</v>
      </c>
      <c r="B27" s="597">
        <v>10000</v>
      </c>
      <c r="C27" s="598" t="s">
        <v>1726</v>
      </c>
      <c r="D27" s="598" t="s">
        <v>1727</v>
      </c>
      <c r="E27" s="598" t="s">
        <v>1729</v>
      </c>
      <c r="F27" s="599" t="s">
        <v>1011</v>
      </c>
      <c r="I27" s="601"/>
    </row>
    <row r="28" spans="1:9">
      <c r="A28" s="596">
        <v>38962</v>
      </c>
      <c r="B28" s="597">
        <v>7427</v>
      </c>
      <c r="C28" s="598" t="s">
        <v>1728</v>
      </c>
      <c r="D28" s="598" t="s">
        <v>1725</v>
      </c>
      <c r="E28" s="598" t="s">
        <v>1729</v>
      </c>
      <c r="F28" s="599" t="s">
        <v>1011</v>
      </c>
      <c r="I28" s="601"/>
    </row>
    <row r="29" spans="1:9">
      <c r="A29" s="596">
        <v>38962</v>
      </c>
      <c r="B29" s="597">
        <v>4500</v>
      </c>
      <c r="C29" s="598" t="s">
        <v>1728</v>
      </c>
      <c r="D29" s="598" t="s">
        <v>1725</v>
      </c>
      <c r="E29" s="598" t="s">
        <v>1729</v>
      </c>
      <c r="F29" s="599" t="s">
        <v>1006</v>
      </c>
      <c r="I29" s="601"/>
    </row>
    <row r="30" spans="1:9">
      <c r="A30" s="596">
        <v>38962</v>
      </c>
      <c r="B30" s="597">
        <v>12962</v>
      </c>
      <c r="C30" s="598" t="s">
        <v>1728</v>
      </c>
      <c r="D30" s="598" t="s">
        <v>1727</v>
      </c>
      <c r="E30" s="598" t="s">
        <v>817</v>
      </c>
      <c r="F30" s="599" t="s">
        <v>1011</v>
      </c>
      <c r="I30" s="601"/>
    </row>
    <row r="31" spans="1:9">
      <c r="A31" s="596">
        <v>38962</v>
      </c>
      <c r="B31" s="597">
        <v>500</v>
      </c>
      <c r="C31" s="598" t="s">
        <v>1728</v>
      </c>
      <c r="D31" s="598" t="s">
        <v>1725</v>
      </c>
      <c r="E31" s="598" t="s">
        <v>817</v>
      </c>
      <c r="F31" s="599" t="s">
        <v>1006</v>
      </c>
      <c r="I31" s="601"/>
    </row>
    <row r="32" spans="1:9">
      <c r="A32" s="596">
        <v>38962</v>
      </c>
      <c r="B32" s="597">
        <v>5364</v>
      </c>
      <c r="C32" s="598" t="s">
        <v>1728</v>
      </c>
      <c r="D32" s="598" t="s">
        <v>1727</v>
      </c>
      <c r="E32" s="598" t="s">
        <v>817</v>
      </c>
      <c r="F32" s="599" t="s">
        <v>1006</v>
      </c>
      <c r="I32" s="601"/>
    </row>
    <row r="33" spans="1:9">
      <c r="A33" s="596">
        <v>38962</v>
      </c>
      <c r="B33" s="597">
        <v>45000</v>
      </c>
      <c r="C33" s="598" t="s">
        <v>1726</v>
      </c>
      <c r="D33" s="598" t="s">
        <v>1727</v>
      </c>
      <c r="E33" s="598" t="s">
        <v>1729</v>
      </c>
      <c r="F33" s="599" t="s">
        <v>1011</v>
      </c>
      <c r="I33" s="601"/>
    </row>
    <row r="34" spans="1:9">
      <c r="A34" s="596">
        <v>38962</v>
      </c>
      <c r="B34" s="597">
        <v>14867</v>
      </c>
      <c r="C34" s="598" t="s">
        <v>1728</v>
      </c>
      <c r="D34" s="598" t="s">
        <v>1727</v>
      </c>
      <c r="E34" s="598" t="s">
        <v>1729</v>
      </c>
      <c r="F34" s="599" t="s">
        <v>1011</v>
      </c>
      <c r="I34" s="601"/>
    </row>
    <row r="35" spans="1:9">
      <c r="A35" s="596">
        <v>38962</v>
      </c>
      <c r="B35" s="597">
        <v>13061</v>
      </c>
      <c r="C35" s="598" t="s">
        <v>1728</v>
      </c>
      <c r="D35" s="598" t="s">
        <v>1727</v>
      </c>
      <c r="E35" s="598" t="s">
        <v>817</v>
      </c>
      <c r="F35" s="599" t="s">
        <v>1006</v>
      </c>
      <c r="I35" s="601"/>
    </row>
    <row r="36" spans="1:9">
      <c r="A36" s="596">
        <v>38962</v>
      </c>
      <c r="B36" s="597">
        <v>11779</v>
      </c>
      <c r="C36" s="598" t="s">
        <v>1726</v>
      </c>
      <c r="D36" s="598" t="s">
        <v>1727</v>
      </c>
      <c r="E36" s="598" t="s">
        <v>817</v>
      </c>
      <c r="F36" s="599" t="s">
        <v>1006</v>
      </c>
      <c r="I36" s="601"/>
    </row>
    <row r="37" spans="1:9">
      <c r="A37" s="596">
        <v>38962</v>
      </c>
      <c r="B37" s="597">
        <v>4995</v>
      </c>
      <c r="C37" s="598" t="s">
        <v>1728</v>
      </c>
      <c r="D37" s="598" t="s">
        <v>1725</v>
      </c>
      <c r="E37" s="598" t="s">
        <v>817</v>
      </c>
      <c r="F37" s="599" t="s">
        <v>1006</v>
      </c>
      <c r="I37" s="601"/>
    </row>
    <row r="38" spans="1:9">
      <c r="A38" s="596">
        <v>38962</v>
      </c>
      <c r="B38" s="597">
        <v>10096</v>
      </c>
      <c r="C38" s="598" t="s">
        <v>811</v>
      </c>
      <c r="D38" s="598" t="s">
        <v>1725</v>
      </c>
      <c r="E38" s="598" t="s">
        <v>817</v>
      </c>
      <c r="F38" s="599" t="s">
        <v>1006</v>
      </c>
      <c r="I38" s="601"/>
    </row>
    <row r="39" spans="1:9">
      <c r="A39" s="596">
        <v>38962</v>
      </c>
      <c r="B39" s="597">
        <v>14861</v>
      </c>
      <c r="C39" s="598" t="s">
        <v>811</v>
      </c>
      <c r="D39" s="598" t="s">
        <v>1725</v>
      </c>
      <c r="E39" s="598" t="s">
        <v>817</v>
      </c>
      <c r="F39" s="599" t="s">
        <v>1006</v>
      </c>
      <c r="I39" s="601"/>
    </row>
    <row r="40" spans="1:9">
      <c r="A40" s="596">
        <v>38962</v>
      </c>
      <c r="B40" s="597">
        <v>500</v>
      </c>
      <c r="C40" s="598" t="s">
        <v>1728</v>
      </c>
      <c r="D40" s="598" t="s">
        <v>1727</v>
      </c>
      <c r="E40" s="598" t="s">
        <v>817</v>
      </c>
      <c r="F40" s="599" t="s">
        <v>1006</v>
      </c>
      <c r="I40" s="601"/>
    </row>
    <row r="41" spans="1:9">
      <c r="A41" s="596">
        <v>38962</v>
      </c>
      <c r="B41" s="597">
        <v>5524</v>
      </c>
      <c r="C41" s="598" t="s">
        <v>1728</v>
      </c>
      <c r="D41" s="598" t="s">
        <v>1725</v>
      </c>
      <c r="E41" s="598" t="s">
        <v>817</v>
      </c>
      <c r="F41" s="599" t="s">
        <v>1011</v>
      </c>
      <c r="I41" s="601"/>
    </row>
    <row r="42" spans="1:9">
      <c r="A42" s="596">
        <v>38963</v>
      </c>
      <c r="B42" s="597">
        <v>5862</v>
      </c>
      <c r="C42" s="598" t="s">
        <v>811</v>
      </c>
      <c r="D42" s="598" t="s">
        <v>1727</v>
      </c>
      <c r="E42" s="598" t="s">
        <v>1729</v>
      </c>
      <c r="F42" s="599" t="s">
        <v>1006</v>
      </c>
      <c r="I42" s="601"/>
    </row>
    <row r="43" spans="1:9">
      <c r="A43" s="596">
        <v>38963</v>
      </c>
      <c r="B43" s="597">
        <v>12592</v>
      </c>
      <c r="C43" s="598" t="s">
        <v>811</v>
      </c>
      <c r="D43" s="598" t="s">
        <v>1727</v>
      </c>
      <c r="E43" s="598" t="s">
        <v>817</v>
      </c>
      <c r="F43" s="599" t="s">
        <v>1011</v>
      </c>
      <c r="I43" s="601"/>
    </row>
    <row r="44" spans="1:9">
      <c r="A44" s="596">
        <v>38963</v>
      </c>
      <c r="B44" s="597">
        <v>7188</v>
      </c>
      <c r="C44" s="598" t="s">
        <v>1728</v>
      </c>
      <c r="D44" s="598" t="s">
        <v>1727</v>
      </c>
      <c r="E44" s="598" t="s">
        <v>1730</v>
      </c>
      <c r="F44" s="599" t="s">
        <v>1006</v>
      </c>
      <c r="I44" s="601"/>
    </row>
    <row r="45" spans="1:9">
      <c r="A45" s="596">
        <v>38963</v>
      </c>
      <c r="B45" s="597">
        <v>9159</v>
      </c>
      <c r="C45" s="598" t="s">
        <v>1728</v>
      </c>
      <c r="D45" s="598" t="s">
        <v>1727</v>
      </c>
      <c r="E45" s="598" t="s">
        <v>1729</v>
      </c>
      <c r="F45" s="599" t="s">
        <v>1006</v>
      </c>
      <c r="I45" s="601"/>
    </row>
    <row r="46" spans="1:9">
      <c r="A46" s="596">
        <v>38963</v>
      </c>
      <c r="B46" s="597">
        <v>9208</v>
      </c>
      <c r="C46" s="598" t="s">
        <v>1728</v>
      </c>
      <c r="D46" s="598" t="s">
        <v>1727</v>
      </c>
      <c r="E46" s="598" t="s">
        <v>817</v>
      </c>
      <c r="F46" s="599" t="s">
        <v>1011</v>
      </c>
      <c r="I46" s="601"/>
    </row>
    <row r="47" spans="1:9">
      <c r="A47" s="596">
        <v>38963</v>
      </c>
      <c r="B47" s="597">
        <v>5756</v>
      </c>
      <c r="C47" s="598" t="s">
        <v>811</v>
      </c>
      <c r="D47" s="598" t="s">
        <v>1727</v>
      </c>
      <c r="E47" s="598" t="s">
        <v>1729</v>
      </c>
      <c r="F47" s="599" t="s">
        <v>1011</v>
      </c>
      <c r="I47" s="601"/>
    </row>
    <row r="48" spans="1:9">
      <c r="A48" s="596">
        <v>38963</v>
      </c>
      <c r="B48" s="597">
        <v>14480</v>
      </c>
      <c r="C48" s="598" t="s">
        <v>1728</v>
      </c>
      <c r="D48" s="598" t="s">
        <v>1727</v>
      </c>
      <c r="E48" s="598" t="s">
        <v>817</v>
      </c>
      <c r="F48" s="599" t="s">
        <v>1006</v>
      </c>
      <c r="I48" s="601"/>
    </row>
    <row r="49" spans="1:9">
      <c r="A49" s="596">
        <v>38963</v>
      </c>
      <c r="B49" s="597">
        <v>7028</v>
      </c>
      <c r="C49" s="598" t="s">
        <v>1726</v>
      </c>
      <c r="D49" s="598" t="s">
        <v>1725</v>
      </c>
      <c r="E49" s="598" t="s">
        <v>1729</v>
      </c>
      <c r="F49" s="599" t="s">
        <v>1006</v>
      </c>
      <c r="I49" s="601"/>
    </row>
    <row r="50" spans="1:9">
      <c r="A50" s="596">
        <v>38963</v>
      </c>
      <c r="B50" s="597">
        <v>9397</v>
      </c>
      <c r="C50" s="598" t="s">
        <v>1728</v>
      </c>
      <c r="D50" s="598" t="s">
        <v>1727</v>
      </c>
      <c r="E50" s="598" t="s">
        <v>1729</v>
      </c>
      <c r="F50" s="599" t="s">
        <v>1011</v>
      </c>
      <c r="I50" s="601"/>
    </row>
    <row r="51" spans="1:9">
      <c r="A51" s="596">
        <v>38963</v>
      </c>
      <c r="B51" s="597">
        <v>14067</v>
      </c>
      <c r="C51" s="598" t="s">
        <v>1726</v>
      </c>
      <c r="D51" s="598" t="s">
        <v>1725</v>
      </c>
      <c r="E51" s="598" t="s">
        <v>1729</v>
      </c>
      <c r="F51" s="599" t="s">
        <v>1006</v>
      </c>
      <c r="I51" s="601"/>
    </row>
    <row r="52" spans="1:9">
      <c r="A52" s="596">
        <v>38963</v>
      </c>
      <c r="B52" s="597">
        <v>500</v>
      </c>
      <c r="C52" s="598" t="s">
        <v>1728</v>
      </c>
      <c r="D52" s="598" t="s">
        <v>1727</v>
      </c>
      <c r="E52" s="598" t="s">
        <v>1730</v>
      </c>
      <c r="F52" s="599" t="s">
        <v>1011</v>
      </c>
      <c r="I52" s="601"/>
    </row>
    <row r="53" spans="1:9">
      <c r="A53" s="596">
        <v>38963</v>
      </c>
      <c r="B53" s="597">
        <v>12429</v>
      </c>
      <c r="C53" s="598" t="s">
        <v>1726</v>
      </c>
      <c r="D53" s="598" t="s">
        <v>1725</v>
      </c>
      <c r="E53" s="598" t="s">
        <v>1730</v>
      </c>
      <c r="F53" s="599" t="s">
        <v>1006</v>
      </c>
      <c r="I53" s="601"/>
    </row>
    <row r="54" spans="1:9">
      <c r="A54" s="596">
        <v>38963</v>
      </c>
      <c r="B54" s="597">
        <v>5538</v>
      </c>
      <c r="C54" s="598" t="s">
        <v>811</v>
      </c>
      <c r="D54" s="598" t="s">
        <v>1725</v>
      </c>
      <c r="E54" s="598" t="s">
        <v>817</v>
      </c>
      <c r="F54" s="599" t="s">
        <v>1011</v>
      </c>
      <c r="I54" s="601"/>
    </row>
    <row r="55" spans="1:9">
      <c r="A55" s="596">
        <v>38963</v>
      </c>
      <c r="B55" s="597">
        <v>12953</v>
      </c>
      <c r="C55" s="598" t="s">
        <v>811</v>
      </c>
      <c r="D55" s="598" t="s">
        <v>1727</v>
      </c>
      <c r="E55" s="598" t="s">
        <v>817</v>
      </c>
      <c r="F55" s="599" t="s">
        <v>1011</v>
      </c>
      <c r="I55" s="601"/>
    </row>
    <row r="56" spans="1:9">
      <c r="A56" s="596">
        <v>38963</v>
      </c>
      <c r="B56" s="597">
        <v>8190</v>
      </c>
      <c r="C56" s="598" t="s">
        <v>811</v>
      </c>
      <c r="D56" s="598" t="s">
        <v>1725</v>
      </c>
      <c r="E56" s="598" t="s">
        <v>1729</v>
      </c>
      <c r="F56" s="599" t="s">
        <v>1011</v>
      </c>
      <c r="I56" s="601"/>
    </row>
    <row r="57" spans="1:9">
      <c r="A57" s="596">
        <v>38963</v>
      </c>
      <c r="B57" s="597">
        <v>4348</v>
      </c>
      <c r="C57" s="598" t="s">
        <v>811</v>
      </c>
      <c r="D57" s="598" t="s">
        <v>1727</v>
      </c>
      <c r="E57" s="598" t="s">
        <v>817</v>
      </c>
      <c r="F57" s="599" t="s">
        <v>1011</v>
      </c>
      <c r="I57" s="601"/>
    </row>
    <row r="58" spans="1:9">
      <c r="A58" s="596">
        <v>38963</v>
      </c>
      <c r="B58" s="597">
        <v>6071</v>
      </c>
      <c r="C58" s="598" t="s">
        <v>811</v>
      </c>
      <c r="D58" s="598" t="s">
        <v>1727</v>
      </c>
      <c r="E58" s="598" t="s">
        <v>1729</v>
      </c>
      <c r="F58" s="599" t="s">
        <v>1011</v>
      </c>
      <c r="I58" s="601"/>
    </row>
    <row r="59" spans="1:9">
      <c r="A59" s="596">
        <v>38964</v>
      </c>
      <c r="B59" s="597">
        <v>13000</v>
      </c>
      <c r="C59" s="598" t="s">
        <v>1726</v>
      </c>
      <c r="D59" s="598" t="s">
        <v>1725</v>
      </c>
      <c r="E59" s="598" t="s">
        <v>1729</v>
      </c>
      <c r="F59" s="599" t="s">
        <v>1006</v>
      </c>
      <c r="I59" s="601"/>
    </row>
    <row r="60" spans="1:9">
      <c r="A60" s="596">
        <v>38964</v>
      </c>
      <c r="B60" s="597">
        <v>15000</v>
      </c>
      <c r="C60" s="598" t="s">
        <v>1726</v>
      </c>
      <c r="D60" s="598" t="s">
        <v>1725</v>
      </c>
      <c r="E60" s="598" t="s">
        <v>1730</v>
      </c>
      <c r="F60" s="599" t="s">
        <v>1006</v>
      </c>
      <c r="I60" s="601"/>
    </row>
    <row r="61" spans="1:9">
      <c r="A61" s="596">
        <v>38964</v>
      </c>
      <c r="B61" s="597">
        <v>12824</v>
      </c>
      <c r="C61" s="598" t="s">
        <v>1726</v>
      </c>
      <c r="D61" s="598" t="s">
        <v>1725</v>
      </c>
      <c r="E61" s="598" t="s">
        <v>1730</v>
      </c>
      <c r="F61" s="599" t="s">
        <v>1011</v>
      </c>
      <c r="I61" s="601"/>
    </row>
    <row r="62" spans="1:9">
      <c r="A62" s="596">
        <v>38964</v>
      </c>
      <c r="B62" s="597">
        <v>250</v>
      </c>
      <c r="C62" s="598" t="s">
        <v>1728</v>
      </c>
      <c r="D62" s="598" t="s">
        <v>1727</v>
      </c>
      <c r="E62" s="598" t="s">
        <v>1729</v>
      </c>
      <c r="F62" s="599" t="s">
        <v>1006</v>
      </c>
      <c r="I62" s="601"/>
    </row>
    <row r="63" spans="1:9">
      <c r="A63" s="596">
        <v>38964</v>
      </c>
      <c r="B63" s="597">
        <v>3000</v>
      </c>
      <c r="C63" s="598" t="s">
        <v>1728</v>
      </c>
      <c r="D63" s="598" t="s">
        <v>1725</v>
      </c>
      <c r="E63" s="598" t="s">
        <v>817</v>
      </c>
      <c r="F63" s="599" t="s">
        <v>1011</v>
      </c>
      <c r="I63" s="601"/>
    </row>
    <row r="64" spans="1:9">
      <c r="A64" s="596">
        <v>38964</v>
      </c>
      <c r="B64" s="597">
        <v>9095</v>
      </c>
      <c r="C64" s="598" t="s">
        <v>1724</v>
      </c>
      <c r="D64" s="598" t="s">
        <v>1727</v>
      </c>
      <c r="E64" s="598" t="s">
        <v>817</v>
      </c>
      <c r="F64" s="599" t="s">
        <v>1011</v>
      </c>
      <c r="I64" s="601"/>
    </row>
    <row r="65" spans="1:9">
      <c r="A65" s="596">
        <v>38964</v>
      </c>
      <c r="B65" s="597">
        <v>240</v>
      </c>
      <c r="C65" s="598" t="s">
        <v>1728</v>
      </c>
      <c r="D65" s="598" t="s">
        <v>1725</v>
      </c>
      <c r="E65" s="598" t="s">
        <v>817</v>
      </c>
      <c r="F65" s="599" t="s">
        <v>1011</v>
      </c>
      <c r="I65" s="601"/>
    </row>
    <row r="66" spans="1:9">
      <c r="A66" s="596">
        <v>38964</v>
      </c>
      <c r="B66" s="597">
        <v>3075</v>
      </c>
      <c r="C66" s="598" t="s">
        <v>1728</v>
      </c>
      <c r="D66" s="598" t="s">
        <v>1725</v>
      </c>
      <c r="E66" s="598" t="s">
        <v>1730</v>
      </c>
      <c r="F66" s="599" t="s">
        <v>1011</v>
      </c>
      <c r="I66" s="601"/>
    </row>
    <row r="67" spans="1:9">
      <c r="A67" s="596">
        <v>38964</v>
      </c>
      <c r="B67" s="597">
        <v>4309</v>
      </c>
      <c r="C67" s="598" t="s">
        <v>811</v>
      </c>
      <c r="D67" s="598" t="s">
        <v>1727</v>
      </c>
      <c r="E67" s="598" t="s">
        <v>817</v>
      </c>
      <c r="F67" s="599" t="s">
        <v>1011</v>
      </c>
      <c r="I67" s="601"/>
    </row>
    <row r="68" spans="1:9">
      <c r="A68" s="596">
        <v>38964</v>
      </c>
      <c r="B68" s="597">
        <v>12000</v>
      </c>
      <c r="C68" s="598" t="s">
        <v>1726</v>
      </c>
      <c r="D68" s="598" t="s">
        <v>1725</v>
      </c>
      <c r="E68" s="598" t="s">
        <v>1730</v>
      </c>
      <c r="F68" s="599" t="s">
        <v>1011</v>
      </c>
      <c r="I68" s="601"/>
    </row>
    <row r="69" spans="1:9">
      <c r="A69" s="596">
        <v>38964</v>
      </c>
      <c r="B69" s="597">
        <v>4000</v>
      </c>
      <c r="C69" s="598" t="s">
        <v>1728</v>
      </c>
      <c r="D69" s="598" t="s">
        <v>1725</v>
      </c>
      <c r="E69" s="598" t="s">
        <v>817</v>
      </c>
      <c r="F69" s="599" t="s">
        <v>1011</v>
      </c>
      <c r="I69" s="601"/>
    </row>
    <row r="70" spans="1:9">
      <c r="A70" s="596">
        <v>38964</v>
      </c>
      <c r="B70" s="597">
        <v>4000</v>
      </c>
      <c r="C70" s="598" t="s">
        <v>1728</v>
      </c>
      <c r="D70" s="598" t="s">
        <v>1725</v>
      </c>
      <c r="E70" s="598" t="s">
        <v>1729</v>
      </c>
      <c r="F70" s="599" t="s">
        <v>1011</v>
      </c>
      <c r="I70" s="601"/>
    </row>
    <row r="71" spans="1:9">
      <c r="A71" s="596">
        <v>38964</v>
      </c>
      <c r="B71" s="597">
        <v>2000</v>
      </c>
      <c r="C71" s="598" t="s">
        <v>1724</v>
      </c>
      <c r="D71" s="598" t="s">
        <v>1725</v>
      </c>
      <c r="E71" s="598" t="s">
        <v>1730</v>
      </c>
      <c r="F71" s="599" t="s">
        <v>1011</v>
      </c>
      <c r="I71" s="601"/>
    </row>
    <row r="72" spans="1:9">
      <c r="A72" s="596">
        <v>38964</v>
      </c>
      <c r="B72" s="597">
        <v>5025</v>
      </c>
      <c r="C72" s="598" t="s">
        <v>1726</v>
      </c>
      <c r="D72" s="598" t="s">
        <v>1725</v>
      </c>
      <c r="E72" s="598" t="s">
        <v>1729</v>
      </c>
      <c r="F72" s="599" t="s">
        <v>1006</v>
      </c>
      <c r="I72" s="601"/>
    </row>
    <row r="73" spans="1:9">
      <c r="A73" s="596">
        <v>38964</v>
      </c>
      <c r="B73" s="597">
        <v>65000</v>
      </c>
      <c r="C73" s="598" t="s">
        <v>811</v>
      </c>
      <c r="D73" s="598" t="s">
        <v>1725</v>
      </c>
      <c r="E73" s="598" t="s">
        <v>1730</v>
      </c>
      <c r="F73" s="599" t="s">
        <v>1011</v>
      </c>
      <c r="I73" s="601"/>
    </row>
    <row r="74" spans="1:9">
      <c r="A74" s="596">
        <v>38964</v>
      </c>
      <c r="B74" s="597">
        <v>6307</v>
      </c>
      <c r="C74" s="598" t="s">
        <v>811</v>
      </c>
      <c r="D74" s="598" t="s">
        <v>1727</v>
      </c>
      <c r="E74" s="598" t="s">
        <v>1729</v>
      </c>
      <c r="F74" s="599" t="s">
        <v>1011</v>
      </c>
      <c r="I74" s="601"/>
    </row>
    <row r="75" spans="1:9">
      <c r="A75" s="596">
        <v>38964</v>
      </c>
      <c r="B75" s="597">
        <v>5000</v>
      </c>
      <c r="C75" s="598" t="s">
        <v>1728</v>
      </c>
      <c r="D75" s="598" t="s">
        <v>1725</v>
      </c>
      <c r="E75" s="598" t="s">
        <v>1729</v>
      </c>
      <c r="F75" s="599" t="s">
        <v>1011</v>
      </c>
      <c r="I75" s="601"/>
    </row>
    <row r="76" spans="1:9">
      <c r="A76" s="596">
        <v>38964</v>
      </c>
      <c r="B76" s="597">
        <v>12203</v>
      </c>
      <c r="C76" s="598" t="s">
        <v>1726</v>
      </c>
      <c r="D76" s="598" t="s">
        <v>1725</v>
      </c>
      <c r="E76" s="598" t="s">
        <v>1729</v>
      </c>
      <c r="F76" s="599" t="s">
        <v>1011</v>
      </c>
      <c r="I76" s="601"/>
    </row>
    <row r="77" spans="1:9">
      <c r="A77" s="596">
        <v>38964</v>
      </c>
      <c r="B77" s="597">
        <v>6000</v>
      </c>
      <c r="C77" s="598" t="s">
        <v>811</v>
      </c>
      <c r="D77" s="598" t="s">
        <v>1725</v>
      </c>
      <c r="E77" s="598" t="s">
        <v>817</v>
      </c>
      <c r="F77" s="599" t="s">
        <v>1011</v>
      </c>
      <c r="I77" s="601"/>
    </row>
    <row r="78" spans="1:9">
      <c r="A78" s="596">
        <v>38964</v>
      </c>
      <c r="B78" s="597">
        <v>13215</v>
      </c>
      <c r="C78" s="598" t="s">
        <v>1728</v>
      </c>
      <c r="D78" s="598" t="s">
        <v>1727</v>
      </c>
      <c r="E78" s="598" t="s">
        <v>1729</v>
      </c>
      <c r="F78" s="599" t="s">
        <v>1011</v>
      </c>
      <c r="I78" s="601"/>
    </row>
    <row r="79" spans="1:9">
      <c r="A79" s="596">
        <v>38964</v>
      </c>
      <c r="B79" s="597">
        <v>35000</v>
      </c>
      <c r="C79" s="598" t="s">
        <v>1726</v>
      </c>
      <c r="D79" s="598" t="s">
        <v>1725</v>
      </c>
      <c r="E79" s="598" t="s">
        <v>817</v>
      </c>
      <c r="F79" s="599" t="s">
        <v>1011</v>
      </c>
      <c r="I79" s="601"/>
    </row>
    <row r="80" spans="1:9">
      <c r="A80" s="596">
        <v>38964</v>
      </c>
      <c r="B80" s="597">
        <v>13000</v>
      </c>
      <c r="C80" s="598" t="s">
        <v>1726</v>
      </c>
      <c r="D80" s="598" t="s">
        <v>1725</v>
      </c>
      <c r="E80" s="598" t="s">
        <v>817</v>
      </c>
      <c r="F80" s="599" t="s">
        <v>1011</v>
      </c>
      <c r="I80" s="601"/>
    </row>
    <row r="81" spans="1:9">
      <c r="A81" s="596">
        <v>38964</v>
      </c>
      <c r="B81" s="597">
        <v>14548</v>
      </c>
      <c r="C81" s="598" t="s">
        <v>1726</v>
      </c>
      <c r="D81" s="598" t="s">
        <v>1725</v>
      </c>
      <c r="E81" s="598" t="s">
        <v>817</v>
      </c>
      <c r="F81" s="599" t="s">
        <v>1011</v>
      </c>
      <c r="I81" s="601"/>
    </row>
    <row r="82" spans="1:9">
      <c r="A82" s="596">
        <v>38964</v>
      </c>
      <c r="B82" s="597">
        <v>500</v>
      </c>
      <c r="C82" s="598" t="s">
        <v>1728</v>
      </c>
      <c r="D82" s="598" t="s">
        <v>1727</v>
      </c>
      <c r="E82" s="598" t="s">
        <v>817</v>
      </c>
      <c r="F82" s="599" t="s">
        <v>1011</v>
      </c>
      <c r="I82" s="601"/>
    </row>
    <row r="83" spans="1:9">
      <c r="A83" s="596">
        <v>38964</v>
      </c>
      <c r="B83" s="597">
        <v>11000</v>
      </c>
      <c r="C83" s="598" t="s">
        <v>1726</v>
      </c>
      <c r="D83" s="598" t="s">
        <v>1725</v>
      </c>
      <c r="E83" s="598" t="s">
        <v>817</v>
      </c>
      <c r="F83" s="599" t="s">
        <v>1006</v>
      </c>
      <c r="I83" s="601"/>
    </row>
    <row r="84" spans="1:9">
      <c r="A84" s="596">
        <v>38964</v>
      </c>
      <c r="B84" s="597">
        <v>2878</v>
      </c>
      <c r="C84" s="598" t="s">
        <v>811</v>
      </c>
      <c r="D84" s="598" t="s">
        <v>1725</v>
      </c>
      <c r="E84" s="598" t="s">
        <v>1729</v>
      </c>
      <c r="F84" s="599" t="s">
        <v>1011</v>
      </c>
      <c r="I84" s="601"/>
    </row>
    <row r="85" spans="1:9">
      <c r="A85" s="596">
        <v>38964</v>
      </c>
      <c r="B85" s="597">
        <v>9000</v>
      </c>
      <c r="C85" s="598" t="s">
        <v>1726</v>
      </c>
      <c r="D85" s="598" t="s">
        <v>1727</v>
      </c>
      <c r="E85" s="598" t="s">
        <v>817</v>
      </c>
      <c r="F85" s="599" t="s">
        <v>1011</v>
      </c>
      <c r="I85" s="601"/>
    </row>
    <row r="86" spans="1:9">
      <c r="A86" s="596">
        <v>38964</v>
      </c>
      <c r="B86" s="597">
        <v>240</v>
      </c>
      <c r="C86" s="598" t="s">
        <v>1728</v>
      </c>
      <c r="D86" s="598" t="s">
        <v>1725</v>
      </c>
      <c r="E86" s="598" t="s">
        <v>817</v>
      </c>
      <c r="F86" s="599" t="s">
        <v>1011</v>
      </c>
      <c r="I86" s="601"/>
    </row>
    <row r="87" spans="1:9">
      <c r="A87" s="596">
        <v>38964</v>
      </c>
      <c r="B87" s="597">
        <v>50000</v>
      </c>
      <c r="C87" s="598" t="s">
        <v>1726</v>
      </c>
      <c r="D87" s="598" t="s">
        <v>1725</v>
      </c>
      <c r="E87" s="598" t="s">
        <v>1729</v>
      </c>
      <c r="F87" s="599" t="s">
        <v>1006</v>
      </c>
      <c r="I87" s="601"/>
    </row>
    <row r="88" spans="1:9">
      <c r="A88" s="596">
        <v>38964</v>
      </c>
      <c r="B88" s="597">
        <v>13519</v>
      </c>
      <c r="C88" s="598" t="s">
        <v>1726</v>
      </c>
      <c r="D88" s="598" t="s">
        <v>1725</v>
      </c>
      <c r="E88" s="598" t="s">
        <v>817</v>
      </c>
      <c r="F88" s="599" t="s">
        <v>1006</v>
      </c>
      <c r="I88" s="601"/>
    </row>
    <row r="89" spans="1:9">
      <c r="A89" s="596">
        <v>38964</v>
      </c>
      <c r="B89" s="597">
        <v>14702</v>
      </c>
      <c r="C89" s="598" t="s">
        <v>1726</v>
      </c>
      <c r="D89" s="598" t="s">
        <v>1727</v>
      </c>
      <c r="E89" s="598" t="s">
        <v>1729</v>
      </c>
      <c r="F89" s="599" t="s">
        <v>1006</v>
      </c>
      <c r="I89" s="601"/>
    </row>
    <row r="90" spans="1:9">
      <c r="A90" s="596">
        <v>38965</v>
      </c>
      <c r="B90" s="597">
        <v>9705</v>
      </c>
      <c r="C90" s="598" t="s">
        <v>1726</v>
      </c>
      <c r="D90" s="598" t="s">
        <v>1725</v>
      </c>
      <c r="E90" s="598" t="s">
        <v>1730</v>
      </c>
      <c r="F90" s="599" t="s">
        <v>1006</v>
      </c>
      <c r="I90" s="601"/>
    </row>
    <row r="91" spans="1:9">
      <c r="A91" s="596">
        <v>38965</v>
      </c>
      <c r="B91" s="597">
        <v>11135</v>
      </c>
      <c r="C91" s="598" t="s">
        <v>1726</v>
      </c>
      <c r="D91" s="598" t="s">
        <v>1725</v>
      </c>
      <c r="E91" s="598" t="s">
        <v>817</v>
      </c>
      <c r="F91" s="599" t="s">
        <v>1011</v>
      </c>
      <c r="I91" s="601"/>
    </row>
    <row r="92" spans="1:9">
      <c r="A92" s="596">
        <v>38965</v>
      </c>
      <c r="B92" s="597">
        <v>12000</v>
      </c>
      <c r="C92" s="598" t="s">
        <v>1726</v>
      </c>
      <c r="D92" s="598" t="s">
        <v>1727</v>
      </c>
      <c r="E92" s="598" t="s">
        <v>817</v>
      </c>
      <c r="F92" s="599" t="s">
        <v>1011</v>
      </c>
      <c r="I92" s="601"/>
    </row>
    <row r="93" spans="1:9">
      <c r="A93" s="596">
        <v>38965</v>
      </c>
      <c r="B93" s="597">
        <v>1000</v>
      </c>
      <c r="C93" s="598" t="s">
        <v>1728</v>
      </c>
      <c r="D93" s="598" t="s">
        <v>1725</v>
      </c>
      <c r="E93" s="598" t="s">
        <v>817</v>
      </c>
      <c r="F93" s="599" t="s">
        <v>1011</v>
      </c>
      <c r="I93" s="601"/>
    </row>
    <row r="94" spans="1:9">
      <c r="A94" s="596">
        <v>38965</v>
      </c>
      <c r="B94" s="597">
        <v>7434</v>
      </c>
      <c r="C94" s="598" t="s">
        <v>1728</v>
      </c>
      <c r="D94" s="598" t="s">
        <v>1727</v>
      </c>
      <c r="E94" s="598" t="s">
        <v>817</v>
      </c>
      <c r="F94" s="599" t="s">
        <v>1011</v>
      </c>
      <c r="I94" s="601"/>
    </row>
    <row r="95" spans="1:9">
      <c r="A95" s="596">
        <v>38965</v>
      </c>
      <c r="B95" s="597">
        <v>3000</v>
      </c>
      <c r="C95" s="598" t="s">
        <v>1728</v>
      </c>
      <c r="D95" s="598" t="s">
        <v>1725</v>
      </c>
      <c r="E95" s="598" t="s">
        <v>817</v>
      </c>
      <c r="F95" s="599" t="s">
        <v>1006</v>
      </c>
      <c r="I95" s="601"/>
    </row>
    <row r="96" spans="1:9">
      <c r="A96" s="596">
        <v>38965</v>
      </c>
      <c r="B96" s="597">
        <v>13500</v>
      </c>
      <c r="C96" s="598" t="s">
        <v>1726</v>
      </c>
      <c r="D96" s="598" t="s">
        <v>1725</v>
      </c>
      <c r="E96" s="598" t="s">
        <v>1729</v>
      </c>
      <c r="F96" s="599" t="s">
        <v>1011</v>
      </c>
      <c r="I96" s="601"/>
    </row>
    <row r="97" spans="1:9">
      <c r="A97" s="596">
        <v>38965</v>
      </c>
      <c r="B97" s="597">
        <v>8456</v>
      </c>
      <c r="C97" s="598" t="s">
        <v>1726</v>
      </c>
      <c r="D97" s="598" t="s">
        <v>1727</v>
      </c>
      <c r="E97" s="598" t="s">
        <v>817</v>
      </c>
      <c r="F97" s="599" t="s">
        <v>1011</v>
      </c>
      <c r="I97" s="601"/>
    </row>
    <row r="98" spans="1:9">
      <c r="A98" s="596">
        <v>38965</v>
      </c>
      <c r="B98" s="597">
        <v>7770</v>
      </c>
      <c r="C98" s="598" t="s">
        <v>1726</v>
      </c>
      <c r="D98" s="598" t="s">
        <v>1725</v>
      </c>
      <c r="E98" s="598" t="s">
        <v>817</v>
      </c>
      <c r="F98" s="599" t="s">
        <v>1011</v>
      </c>
      <c r="I98" s="601"/>
    </row>
    <row r="99" spans="1:9">
      <c r="A99" s="596">
        <v>38965</v>
      </c>
      <c r="B99" s="597">
        <v>4000</v>
      </c>
      <c r="C99" s="598" t="s">
        <v>1728</v>
      </c>
      <c r="D99" s="598" t="s">
        <v>1727</v>
      </c>
      <c r="E99" s="598" t="s">
        <v>1729</v>
      </c>
      <c r="F99" s="599" t="s">
        <v>1011</v>
      </c>
      <c r="I99" s="601"/>
    </row>
    <row r="100" spans="1:9">
      <c r="A100" s="596">
        <v>38965</v>
      </c>
      <c r="B100" s="597">
        <v>13000</v>
      </c>
      <c r="C100" s="598" t="s">
        <v>1726</v>
      </c>
      <c r="D100" s="598" t="s">
        <v>1727</v>
      </c>
      <c r="E100" s="598" t="s">
        <v>1730</v>
      </c>
      <c r="F100" s="599" t="s">
        <v>1011</v>
      </c>
      <c r="I100" s="601"/>
    </row>
    <row r="101" spans="1:9">
      <c r="A101" s="596">
        <v>38965</v>
      </c>
      <c r="B101" s="597">
        <v>100</v>
      </c>
      <c r="C101" s="598" t="s">
        <v>1728</v>
      </c>
      <c r="D101" s="598" t="s">
        <v>1725</v>
      </c>
      <c r="E101" s="598" t="s">
        <v>1729</v>
      </c>
      <c r="F101" s="599" t="s">
        <v>1011</v>
      </c>
      <c r="I101" s="601"/>
    </row>
    <row r="102" spans="1:9">
      <c r="A102" s="596">
        <v>38965</v>
      </c>
      <c r="B102" s="597">
        <v>12310</v>
      </c>
      <c r="C102" s="598" t="s">
        <v>811</v>
      </c>
      <c r="D102" s="598" t="s">
        <v>1725</v>
      </c>
      <c r="E102" s="598" t="s">
        <v>1730</v>
      </c>
      <c r="F102" s="599" t="s">
        <v>1006</v>
      </c>
      <c r="I102" s="601"/>
    </row>
    <row r="103" spans="1:9">
      <c r="A103" s="596">
        <v>38965</v>
      </c>
      <c r="B103" s="597">
        <v>3715</v>
      </c>
      <c r="C103" s="598" t="s">
        <v>1728</v>
      </c>
      <c r="D103" s="598" t="s">
        <v>1725</v>
      </c>
      <c r="E103" s="598" t="s">
        <v>817</v>
      </c>
      <c r="F103" s="599" t="s">
        <v>1011</v>
      </c>
      <c r="I103" s="601"/>
    </row>
    <row r="104" spans="1:9">
      <c r="A104" s="596">
        <v>38965</v>
      </c>
      <c r="B104" s="597">
        <v>4231</v>
      </c>
      <c r="C104" s="598" t="s">
        <v>1728</v>
      </c>
      <c r="D104" s="598" t="s">
        <v>1727</v>
      </c>
      <c r="E104" s="598" t="s">
        <v>817</v>
      </c>
      <c r="F104" s="599" t="s">
        <v>1006</v>
      </c>
      <c r="I104" s="601"/>
    </row>
    <row r="105" spans="1:9">
      <c r="A105" s="596">
        <v>38965</v>
      </c>
      <c r="B105" s="597">
        <v>100</v>
      </c>
      <c r="C105" s="598" t="s">
        <v>1728</v>
      </c>
      <c r="D105" s="598" t="s">
        <v>1725</v>
      </c>
      <c r="E105" s="598" t="s">
        <v>817</v>
      </c>
      <c r="F105" s="599" t="s">
        <v>1011</v>
      </c>
      <c r="I105" s="601"/>
    </row>
    <row r="106" spans="1:9">
      <c r="A106" s="596">
        <v>38965</v>
      </c>
      <c r="B106" s="597">
        <v>3644</v>
      </c>
      <c r="C106" s="598" t="s">
        <v>1728</v>
      </c>
      <c r="D106" s="598" t="s">
        <v>1725</v>
      </c>
      <c r="E106" s="598" t="s">
        <v>817</v>
      </c>
      <c r="F106" s="599" t="s">
        <v>1011</v>
      </c>
      <c r="I106" s="601"/>
    </row>
    <row r="107" spans="1:9">
      <c r="A107" s="596">
        <v>38965</v>
      </c>
      <c r="B107" s="597">
        <v>5701</v>
      </c>
      <c r="C107" s="598" t="s">
        <v>811</v>
      </c>
      <c r="D107" s="598" t="s">
        <v>1727</v>
      </c>
      <c r="E107" s="598" t="s">
        <v>817</v>
      </c>
      <c r="F107" s="599" t="s">
        <v>1006</v>
      </c>
      <c r="I107" s="601"/>
    </row>
    <row r="108" spans="1:9">
      <c r="A108" s="596">
        <v>38965</v>
      </c>
      <c r="B108" s="597">
        <v>3559</v>
      </c>
      <c r="C108" s="598" t="s">
        <v>811</v>
      </c>
      <c r="D108" s="598" t="s">
        <v>1727</v>
      </c>
      <c r="E108" s="598" t="s">
        <v>817</v>
      </c>
      <c r="F108" s="599" t="s">
        <v>1011</v>
      </c>
      <c r="I108" s="601"/>
    </row>
    <row r="109" spans="1:9">
      <c r="A109" s="596">
        <v>38965</v>
      </c>
      <c r="B109" s="597">
        <v>5000</v>
      </c>
      <c r="C109" s="598" t="s">
        <v>1728</v>
      </c>
      <c r="D109" s="598" t="s">
        <v>1725</v>
      </c>
      <c r="E109" s="598" t="s">
        <v>1729</v>
      </c>
      <c r="F109" s="599" t="s">
        <v>1011</v>
      </c>
      <c r="I109" s="601"/>
    </row>
    <row r="110" spans="1:9">
      <c r="A110" s="596">
        <v>38965</v>
      </c>
      <c r="B110" s="597">
        <v>275</v>
      </c>
      <c r="C110" s="598" t="s">
        <v>1728</v>
      </c>
      <c r="D110" s="598" t="s">
        <v>1727</v>
      </c>
      <c r="E110" s="598" t="s">
        <v>1729</v>
      </c>
      <c r="F110" s="599" t="s">
        <v>1011</v>
      </c>
      <c r="I110" s="601"/>
    </row>
    <row r="111" spans="1:9">
      <c r="A111" s="596">
        <v>38965</v>
      </c>
      <c r="B111" s="597">
        <v>11761</v>
      </c>
      <c r="C111" s="598" t="s">
        <v>1726</v>
      </c>
      <c r="D111" s="598" t="s">
        <v>1725</v>
      </c>
      <c r="E111" s="598" t="s">
        <v>817</v>
      </c>
      <c r="F111" s="599" t="s">
        <v>1006</v>
      </c>
      <c r="I111" s="601"/>
    </row>
    <row r="112" spans="1:9">
      <c r="A112" s="596">
        <v>38965</v>
      </c>
      <c r="B112" s="597">
        <v>45000</v>
      </c>
      <c r="C112" s="598" t="s">
        <v>1726</v>
      </c>
      <c r="D112" s="598" t="s">
        <v>1725</v>
      </c>
      <c r="E112" s="598" t="s">
        <v>1730</v>
      </c>
      <c r="F112" s="599" t="s">
        <v>1011</v>
      </c>
      <c r="I112" s="601"/>
    </row>
    <row r="113" spans="1:9">
      <c r="A113" s="596">
        <v>38965</v>
      </c>
      <c r="B113" s="597">
        <v>1000</v>
      </c>
      <c r="C113" s="598" t="s">
        <v>811</v>
      </c>
      <c r="D113" s="598" t="s">
        <v>1727</v>
      </c>
      <c r="E113" s="598" t="s">
        <v>1729</v>
      </c>
      <c r="F113" s="599" t="s">
        <v>1011</v>
      </c>
      <c r="I113" s="601"/>
    </row>
    <row r="114" spans="1:9">
      <c r="A114" s="596">
        <v>38965</v>
      </c>
      <c r="B114" s="597">
        <v>200</v>
      </c>
      <c r="C114" s="598" t="s">
        <v>1728</v>
      </c>
      <c r="D114" s="598" t="s">
        <v>1725</v>
      </c>
      <c r="E114" s="598" t="s">
        <v>1730</v>
      </c>
      <c r="F114" s="599" t="s">
        <v>1011</v>
      </c>
      <c r="I114" s="601"/>
    </row>
    <row r="115" spans="1:9">
      <c r="A115" s="596">
        <v>38965</v>
      </c>
      <c r="B115" s="597">
        <v>3000</v>
      </c>
      <c r="C115" s="598" t="s">
        <v>1728</v>
      </c>
      <c r="D115" s="598" t="s">
        <v>1725</v>
      </c>
      <c r="E115" s="598" t="s">
        <v>1729</v>
      </c>
      <c r="F115" s="599" t="s">
        <v>1006</v>
      </c>
      <c r="I115" s="601"/>
    </row>
    <row r="116" spans="1:9">
      <c r="A116" s="596">
        <v>38965</v>
      </c>
      <c r="B116" s="597">
        <v>10135</v>
      </c>
      <c r="C116" s="598" t="s">
        <v>811</v>
      </c>
      <c r="D116" s="598" t="s">
        <v>1727</v>
      </c>
      <c r="E116" s="598" t="s">
        <v>817</v>
      </c>
      <c r="F116" s="599" t="s">
        <v>1006</v>
      </c>
      <c r="I116" s="601"/>
    </row>
    <row r="117" spans="1:9">
      <c r="A117" s="596">
        <v>38965</v>
      </c>
      <c r="B117" s="597">
        <v>7000</v>
      </c>
      <c r="C117" s="598" t="s">
        <v>1724</v>
      </c>
      <c r="D117" s="598" t="s">
        <v>1725</v>
      </c>
      <c r="E117" s="598" t="s">
        <v>1729</v>
      </c>
      <c r="F117" s="599" t="s">
        <v>1011</v>
      </c>
      <c r="I117" s="601"/>
    </row>
    <row r="118" spans="1:9">
      <c r="A118" s="596">
        <v>38965</v>
      </c>
      <c r="B118" s="597">
        <v>5807</v>
      </c>
      <c r="C118" s="598" t="s">
        <v>1726</v>
      </c>
      <c r="D118" s="598" t="s">
        <v>1725</v>
      </c>
      <c r="E118" s="598" t="s">
        <v>1729</v>
      </c>
      <c r="F118" s="599" t="s">
        <v>1006</v>
      </c>
      <c r="I118" s="601"/>
    </row>
    <row r="119" spans="1:9">
      <c r="A119" s="596">
        <v>38965</v>
      </c>
      <c r="B119" s="597">
        <v>17000</v>
      </c>
      <c r="C119" s="598" t="s">
        <v>1726</v>
      </c>
      <c r="D119" s="598" t="s">
        <v>1725</v>
      </c>
      <c r="E119" s="598" t="s">
        <v>1730</v>
      </c>
      <c r="F119" s="599" t="s">
        <v>1011</v>
      </c>
      <c r="I119" s="601"/>
    </row>
    <row r="120" spans="1:9">
      <c r="A120" s="596">
        <v>38965</v>
      </c>
      <c r="B120" s="597">
        <v>7839</v>
      </c>
      <c r="C120" s="598" t="s">
        <v>1726</v>
      </c>
      <c r="D120" s="598" t="s">
        <v>1727</v>
      </c>
      <c r="E120" s="598" t="s">
        <v>817</v>
      </c>
      <c r="F120" s="599" t="s">
        <v>1011</v>
      </c>
      <c r="I120" s="601"/>
    </row>
    <row r="121" spans="1:9">
      <c r="A121" s="596">
        <v>38965</v>
      </c>
      <c r="B121" s="597">
        <v>10612</v>
      </c>
      <c r="C121" s="598" t="s">
        <v>811</v>
      </c>
      <c r="D121" s="598" t="s">
        <v>1725</v>
      </c>
      <c r="E121" s="598" t="s">
        <v>1729</v>
      </c>
      <c r="F121" s="599" t="s">
        <v>1011</v>
      </c>
      <c r="I121" s="601"/>
    </row>
    <row r="122" spans="1:9">
      <c r="A122" s="596">
        <v>38965</v>
      </c>
      <c r="B122" s="597">
        <v>200</v>
      </c>
      <c r="C122" s="598" t="s">
        <v>1728</v>
      </c>
      <c r="D122" s="598" t="s">
        <v>1727</v>
      </c>
      <c r="E122" s="598" t="s">
        <v>1730</v>
      </c>
      <c r="F122" s="599" t="s">
        <v>1011</v>
      </c>
      <c r="I122" s="601"/>
    </row>
    <row r="123" spans="1:9">
      <c r="A123" s="596">
        <v>38966</v>
      </c>
      <c r="B123" s="597">
        <v>400</v>
      </c>
      <c r="C123" s="598" t="s">
        <v>1728</v>
      </c>
      <c r="D123" s="598" t="s">
        <v>1727</v>
      </c>
      <c r="E123" s="598" t="s">
        <v>817</v>
      </c>
      <c r="F123" s="599" t="s">
        <v>1011</v>
      </c>
      <c r="I123" s="601"/>
    </row>
    <row r="124" spans="1:9">
      <c r="A124" s="596">
        <v>38966</v>
      </c>
      <c r="B124" s="597">
        <v>14158</v>
      </c>
      <c r="C124" s="598" t="s">
        <v>1728</v>
      </c>
      <c r="D124" s="598" t="s">
        <v>1725</v>
      </c>
      <c r="E124" s="598" t="s">
        <v>1730</v>
      </c>
      <c r="F124" s="599" t="s">
        <v>1006</v>
      </c>
      <c r="I124" s="601"/>
    </row>
    <row r="125" spans="1:9">
      <c r="A125" s="596">
        <v>38966</v>
      </c>
      <c r="B125" s="597">
        <v>6762</v>
      </c>
      <c r="C125" s="598" t="s">
        <v>811</v>
      </c>
      <c r="D125" s="598" t="s">
        <v>1725</v>
      </c>
      <c r="E125" s="598" t="s">
        <v>817</v>
      </c>
      <c r="F125" s="599" t="s">
        <v>1011</v>
      </c>
      <c r="I125" s="601"/>
    </row>
    <row r="126" spans="1:9">
      <c r="A126" s="596">
        <v>38966</v>
      </c>
      <c r="B126" s="597">
        <v>11719</v>
      </c>
      <c r="C126" s="598" t="s">
        <v>1728</v>
      </c>
      <c r="D126" s="598" t="s">
        <v>1725</v>
      </c>
      <c r="E126" s="598" t="s">
        <v>1730</v>
      </c>
      <c r="F126" s="599" t="s">
        <v>1011</v>
      </c>
      <c r="I126" s="601"/>
    </row>
    <row r="127" spans="1:9">
      <c r="A127" s="596">
        <v>38966</v>
      </c>
      <c r="B127" s="597">
        <v>500</v>
      </c>
      <c r="C127" s="598" t="s">
        <v>811</v>
      </c>
      <c r="D127" s="598" t="s">
        <v>1725</v>
      </c>
      <c r="E127" s="598" t="s">
        <v>1730</v>
      </c>
      <c r="F127" s="599" t="s">
        <v>1011</v>
      </c>
      <c r="I127" s="601"/>
    </row>
    <row r="128" spans="1:9">
      <c r="A128" s="596">
        <v>38966</v>
      </c>
      <c r="B128" s="597">
        <v>5000</v>
      </c>
      <c r="C128" s="598" t="s">
        <v>1726</v>
      </c>
      <c r="D128" s="598" t="s">
        <v>1725</v>
      </c>
      <c r="E128" s="598" t="s">
        <v>1729</v>
      </c>
      <c r="F128" s="599" t="s">
        <v>1011</v>
      </c>
      <c r="I128" s="601"/>
    </row>
    <row r="129" spans="1:9">
      <c r="A129" s="596">
        <v>38966</v>
      </c>
      <c r="B129" s="597">
        <v>11552</v>
      </c>
      <c r="C129" s="598" t="s">
        <v>1726</v>
      </c>
      <c r="D129" s="598" t="s">
        <v>1725</v>
      </c>
      <c r="E129" s="598" t="s">
        <v>1729</v>
      </c>
      <c r="F129" s="599" t="s">
        <v>1006</v>
      </c>
      <c r="I129" s="601"/>
    </row>
    <row r="130" spans="1:9">
      <c r="A130" s="596">
        <v>38966</v>
      </c>
      <c r="B130" s="597">
        <v>7342</v>
      </c>
      <c r="C130" s="598" t="s">
        <v>1728</v>
      </c>
      <c r="D130" s="598" t="s">
        <v>1725</v>
      </c>
      <c r="E130" s="598" t="s">
        <v>817</v>
      </c>
      <c r="F130" s="599" t="s">
        <v>1011</v>
      </c>
      <c r="I130" s="601"/>
    </row>
    <row r="131" spans="1:9">
      <c r="A131" s="596">
        <v>38966</v>
      </c>
      <c r="B131" s="597">
        <v>90000</v>
      </c>
      <c r="C131" s="598" t="s">
        <v>1726</v>
      </c>
      <c r="D131" s="598" t="s">
        <v>1725</v>
      </c>
      <c r="E131" s="598" t="s">
        <v>817</v>
      </c>
      <c r="F131" s="599" t="s">
        <v>1011</v>
      </c>
      <c r="I131" s="601"/>
    </row>
    <row r="132" spans="1:9">
      <c r="A132" s="596">
        <v>38966</v>
      </c>
      <c r="B132" s="597">
        <v>11828</v>
      </c>
      <c r="C132" s="598" t="s">
        <v>1726</v>
      </c>
      <c r="D132" s="598" t="s">
        <v>1725</v>
      </c>
      <c r="E132" s="598" t="s">
        <v>817</v>
      </c>
      <c r="F132" s="599" t="s">
        <v>1006</v>
      </c>
      <c r="I132" s="601"/>
    </row>
    <row r="133" spans="1:9">
      <c r="A133" s="596">
        <v>38966</v>
      </c>
      <c r="B133" s="597">
        <v>14644</v>
      </c>
      <c r="C133" s="598" t="s">
        <v>1726</v>
      </c>
      <c r="D133" s="598" t="s">
        <v>1725</v>
      </c>
      <c r="E133" s="598" t="s">
        <v>1730</v>
      </c>
      <c r="F133" s="599" t="s">
        <v>1006</v>
      </c>
      <c r="I133" s="601"/>
    </row>
    <row r="134" spans="1:9">
      <c r="A134" s="596">
        <v>38966</v>
      </c>
      <c r="B134" s="597">
        <v>3820</v>
      </c>
      <c r="C134" s="598" t="s">
        <v>1728</v>
      </c>
      <c r="D134" s="598" t="s">
        <v>1725</v>
      </c>
      <c r="E134" s="598" t="s">
        <v>1729</v>
      </c>
      <c r="F134" s="599" t="s">
        <v>1011</v>
      </c>
      <c r="I134" s="601"/>
    </row>
    <row r="135" spans="1:9">
      <c r="A135" s="596">
        <v>38966</v>
      </c>
      <c r="B135" s="597">
        <v>100</v>
      </c>
      <c r="C135" s="598" t="s">
        <v>1728</v>
      </c>
      <c r="D135" s="598" t="s">
        <v>1725</v>
      </c>
      <c r="E135" s="598" t="s">
        <v>817</v>
      </c>
      <c r="F135" s="599" t="s">
        <v>1011</v>
      </c>
      <c r="I135" s="601"/>
    </row>
    <row r="136" spans="1:9">
      <c r="A136" s="596">
        <v>38966</v>
      </c>
      <c r="B136" s="597">
        <v>10000</v>
      </c>
      <c r="C136" s="598" t="s">
        <v>1724</v>
      </c>
      <c r="D136" s="598" t="s">
        <v>1727</v>
      </c>
      <c r="E136" s="598" t="s">
        <v>1729</v>
      </c>
      <c r="F136" s="599" t="s">
        <v>1011</v>
      </c>
      <c r="I136" s="601"/>
    </row>
    <row r="137" spans="1:9">
      <c r="A137" s="596">
        <v>38966</v>
      </c>
      <c r="B137" s="597">
        <v>15208</v>
      </c>
      <c r="C137" s="598" t="s">
        <v>1726</v>
      </c>
      <c r="D137" s="598" t="s">
        <v>1725</v>
      </c>
      <c r="E137" s="598" t="s">
        <v>817</v>
      </c>
      <c r="F137" s="599" t="s">
        <v>1011</v>
      </c>
      <c r="I137" s="601"/>
    </row>
    <row r="138" spans="1:9">
      <c r="A138" s="596">
        <v>38966</v>
      </c>
      <c r="B138" s="597">
        <v>7777</v>
      </c>
      <c r="C138" s="598" t="s">
        <v>1728</v>
      </c>
      <c r="D138" s="598" t="s">
        <v>1727</v>
      </c>
      <c r="E138" s="598" t="s">
        <v>1730</v>
      </c>
      <c r="F138" s="599" t="s">
        <v>1011</v>
      </c>
      <c r="I138" s="601"/>
    </row>
    <row r="139" spans="1:9">
      <c r="A139" s="596">
        <v>38966</v>
      </c>
      <c r="B139" s="597">
        <v>13574</v>
      </c>
      <c r="C139" s="598" t="s">
        <v>811</v>
      </c>
      <c r="D139" s="598" t="s">
        <v>1725</v>
      </c>
      <c r="E139" s="598" t="s">
        <v>817</v>
      </c>
      <c r="F139" s="599" t="s">
        <v>1006</v>
      </c>
      <c r="I139" s="601"/>
    </row>
    <row r="140" spans="1:9">
      <c r="A140" s="596">
        <v>38966</v>
      </c>
      <c r="B140" s="597">
        <v>7000</v>
      </c>
      <c r="C140" s="598" t="s">
        <v>811</v>
      </c>
      <c r="D140" s="598" t="s">
        <v>1725</v>
      </c>
      <c r="E140" s="598" t="s">
        <v>1729</v>
      </c>
      <c r="F140" s="599" t="s">
        <v>1006</v>
      </c>
      <c r="I140" s="601"/>
    </row>
    <row r="141" spans="1:9">
      <c r="A141" s="596">
        <v>38966</v>
      </c>
      <c r="B141" s="597">
        <v>8371</v>
      </c>
      <c r="C141" s="598" t="s">
        <v>811</v>
      </c>
      <c r="D141" s="598" t="s">
        <v>1727</v>
      </c>
      <c r="E141" s="598" t="s">
        <v>817</v>
      </c>
      <c r="F141" s="599" t="s">
        <v>1006</v>
      </c>
      <c r="I141" s="601"/>
    </row>
    <row r="142" spans="1:9">
      <c r="A142" s="596">
        <v>38966</v>
      </c>
      <c r="B142" s="597">
        <v>12455</v>
      </c>
      <c r="C142" s="598" t="s">
        <v>1724</v>
      </c>
      <c r="D142" s="598" t="s">
        <v>1727</v>
      </c>
      <c r="E142" s="598" t="s">
        <v>1729</v>
      </c>
      <c r="F142" s="599" t="s">
        <v>1011</v>
      </c>
      <c r="I142" s="601"/>
    </row>
    <row r="143" spans="1:9">
      <c r="A143" s="596">
        <v>38966</v>
      </c>
      <c r="B143" s="597">
        <v>13669</v>
      </c>
      <c r="C143" s="598" t="s">
        <v>1726</v>
      </c>
      <c r="D143" s="598" t="s">
        <v>1727</v>
      </c>
      <c r="E143" s="598" t="s">
        <v>817</v>
      </c>
      <c r="F143" s="599" t="s">
        <v>1006</v>
      </c>
      <c r="I143" s="601"/>
    </row>
    <row r="144" spans="1:9">
      <c r="A144" s="596">
        <v>38966</v>
      </c>
      <c r="B144" s="597">
        <v>200</v>
      </c>
      <c r="C144" s="598" t="s">
        <v>811</v>
      </c>
      <c r="D144" s="598" t="s">
        <v>1727</v>
      </c>
      <c r="E144" s="598" t="s">
        <v>817</v>
      </c>
      <c r="F144" s="599" t="s">
        <v>1011</v>
      </c>
      <c r="I144" s="601"/>
    </row>
    <row r="145" spans="1:9">
      <c r="A145" s="596">
        <v>38966</v>
      </c>
      <c r="B145" s="597">
        <v>5221</v>
      </c>
      <c r="C145" s="598" t="s">
        <v>1728</v>
      </c>
      <c r="D145" s="598" t="s">
        <v>1727</v>
      </c>
      <c r="E145" s="598" t="s">
        <v>817</v>
      </c>
      <c r="F145" s="599" t="s">
        <v>1006</v>
      </c>
      <c r="I145" s="601"/>
    </row>
    <row r="146" spans="1:9">
      <c r="A146" s="596">
        <v>38966</v>
      </c>
      <c r="B146" s="597">
        <v>12000</v>
      </c>
      <c r="C146" s="598" t="s">
        <v>1726</v>
      </c>
      <c r="D146" s="598" t="s">
        <v>1725</v>
      </c>
      <c r="E146" s="598" t="s">
        <v>1729</v>
      </c>
      <c r="F146" s="599" t="s">
        <v>1011</v>
      </c>
      <c r="I146" s="601"/>
    </row>
    <row r="147" spans="1:9">
      <c r="A147" s="596">
        <v>38966</v>
      </c>
      <c r="B147" s="597">
        <v>3807</v>
      </c>
      <c r="C147" s="598" t="s">
        <v>1728</v>
      </c>
      <c r="D147" s="598" t="s">
        <v>1725</v>
      </c>
      <c r="E147" s="598" t="s">
        <v>1730</v>
      </c>
      <c r="F147" s="599" t="s">
        <v>1011</v>
      </c>
      <c r="I147" s="601"/>
    </row>
    <row r="148" spans="1:9">
      <c r="A148" s="596">
        <v>38966</v>
      </c>
      <c r="B148" s="597">
        <v>14841</v>
      </c>
      <c r="C148" s="598" t="s">
        <v>1726</v>
      </c>
      <c r="D148" s="598" t="s">
        <v>1727</v>
      </c>
      <c r="E148" s="598" t="s">
        <v>1729</v>
      </c>
      <c r="F148" s="599" t="s">
        <v>1011</v>
      </c>
      <c r="I148" s="601"/>
    </row>
    <row r="149" spans="1:9">
      <c r="A149" s="596">
        <v>38966</v>
      </c>
      <c r="B149" s="597">
        <v>10056</v>
      </c>
      <c r="C149" s="598" t="s">
        <v>1728</v>
      </c>
      <c r="D149" s="598" t="s">
        <v>1727</v>
      </c>
      <c r="E149" s="598" t="s">
        <v>1729</v>
      </c>
      <c r="F149" s="599" t="s">
        <v>1006</v>
      </c>
      <c r="I149" s="601"/>
    </row>
    <row r="150" spans="1:9">
      <c r="A150" s="596">
        <v>38966</v>
      </c>
      <c r="B150" s="597">
        <v>10219</v>
      </c>
      <c r="C150" s="598" t="s">
        <v>1728</v>
      </c>
      <c r="D150" s="598" t="s">
        <v>1725</v>
      </c>
      <c r="E150" s="598" t="s">
        <v>817</v>
      </c>
      <c r="F150" s="599" t="s">
        <v>1011</v>
      </c>
      <c r="I150" s="601"/>
    </row>
    <row r="151" spans="1:9">
      <c r="A151" s="596">
        <v>38966</v>
      </c>
      <c r="B151" s="597">
        <v>133</v>
      </c>
      <c r="C151" s="598" t="s">
        <v>1728</v>
      </c>
      <c r="D151" s="598" t="s">
        <v>1725</v>
      </c>
      <c r="E151" s="598" t="s">
        <v>1730</v>
      </c>
      <c r="F151" s="599" t="s">
        <v>1011</v>
      </c>
      <c r="I151" s="601"/>
    </row>
    <row r="152" spans="1:9">
      <c r="A152" s="596">
        <v>38966</v>
      </c>
      <c r="B152" s="597">
        <v>5000</v>
      </c>
      <c r="C152" s="598" t="s">
        <v>811</v>
      </c>
      <c r="D152" s="598" t="s">
        <v>1725</v>
      </c>
      <c r="E152" s="598" t="s">
        <v>1729</v>
      </c>
      <c r="F152" s="599" t="s">
        <v>1011</v>
      </c>
      <c r="I152" s="601"/>
    </row>
    <row r="153" spans="1:9">
      <c r="A153" s="596">
        <v>38966</v>
      </c>
      <c r="B153" s="597">
        <v>124</v>
      </c>
      <c r="C153" s="598" t="s">
        <v>1728</v>
      </c>
      <c r="D153" s="598" t="s">
        <v>1727</v>
      </c>
      <c r="E153" s="598" t="s">
        <v>817</v>
      </c>
      <c r="F153" s="599" t="s">
        <v>1011</v>
      </c>
      <c r="I153" s="601"/>
    </row>
    <row r="154" spans="1:9">
      <c r="A154" s="596">
        <v>38966</v>
      </c>
      <c r="B154" s="597">
        <v>5000</v>
      </c>
      <c r="C154" s="598" t="s">
        <v>1726</v>
      </c>
      <c r="D154" s="598" t="s">
        <v>1725</v>
      </c>
      <c r="E154" s="598" t="s">
        <v>817</v>
      </c>
      <c r="F154" s="599" t="s">
        <v>1006</v>
      </c>
      <c r="I154" s="601"/>
    </row>
    <row r="155" spans="1:9">
      <c r="A155" s="596">
        <v>38967</v>
      </c>
      <c r="B155" s="597">
        <v>4005</v>
      </c>
      <c r="C155" s="598" t="s">
        <v>1726</v>
      </c>
      <c r="D155" s="598" t="s">
        <v>1727</v>
      </c>
      <c r="E155" s="598" t="s">
        <v>1730</v>
      </c>
      <c r="F155" s="599" t="s">
        <v>1011</v>
      </c>
      <c r="I155" s="601"/>
    </row>
    <row r="156" spans="1:9">
      <c r="A156" s="596">
        <v>38967</v>
      </c>
      <c r="B156" s="597">
        <v>13519</v>
      </c>
      <c r="C156" s="598" t="s">
        <v>1726</v>
      </c>
      <c r="D156" s="598" t="s">
        <v>1725</v>
      </c>
      <c r="E156" s="598" t="s">
        <v>817</v>
      </c>
      <c r="F156" s="599" t="s">
        <v>1011</v>
      </c>
      <c r="I156" s="601"/>
    </row>
    <row r="157" spans="1:9">
      <c r="A157" s="596">
        <v>38967</v>
      </c>
      <c r="B157" s="597">
        <v>4405</v>
      </c>
      <c r="C157" s="598" t="s">
        <v>811</v>
      </c>
      <c r="D157" s="598" t="s">
        <v>1725</v>
      </c>
      <c r="E157" s="598" t="s">
        <v>1730</v>
      </c>
      <c r="F157" s="599" t="s">
        <v>1011</v>
      </c>
      <c r="I157" s="601"/>
    </row>
    <row r="158" spans="1:9">
      <c r="A158" s="596">
        <v>38967</v>
      </c>
      <c r="B158" s="597">
        <v>10373</v>
      </c>
      <c r="C158" s="598" t="s">
        <v>1726</v>
      </c>
      <c r="D158" s="598" t="s">
        <v>1725</v>
      </c>
      <c r="E158" s="598" t="s">
        <v>1730</v>
      </c>
      <c r="F158" s="599" t="s">
        <v>1011</v>
      </c>
      <c r="I158" s="601"/>
    </row>
    <row r="159" spans="1:9">
      <c r="A159" s="596">
        <v>38967</v>
      </c>
      <c r="B159" s="597">
        <v>12164</v>
      </c>
      <c r="C159" s="598" t="s">
        <v>1726</v>
      </c>
      <c r="D159" s="598" t="s">
        <v>1725</v>
      </c>
      <c r="E159" s="598" t="s">
        <v>1730</v>
      </c>
      <c r="F159" s="599" t="s">
        <v>1011</v>
      </c>
      <c r="I159" s="601"/>
    </row>
    <row r="160" spans="1:9">
      <c r="A160" s="596">
        <v>38967</v>
      </c>
      <c r="B160" s="597">
        <v>250</v>
      </c>
      <c r="C160" s="598" t="s">
        <v>811</v>
      </c>
      <c r="D160" s="598" t="s">
        <v>1725</v>
      </c>
      <c r="E160" s="598" t="s">
        <v>1729</v>
      </c>
      <c r="F160" s="599" t="s">
        <v>1011</v>
      </c>
      <c r="I160" s="601"/>
    </row>
    <row r="161" spans="1:9">
      <c r="A161" s="596">
        <v>38967</v>
      </c>
      <c r="B161" s="597">
        <v>2878</v>
      </c>
      <c r="C161" s="598" t="s">
        <v>811</v>
      </c>
      <c r="D161" s="598" t="s">
        <v>1725</v>
      </c>
      <c r="E161" s="598" t="s">
        <v>1729</v>
      </c>
      <c r="F161" s="599" t="s">
        <v>1011</v>
      </c>
      <c r="I161" s="601"/>
    </row>
    <row r="162" spans="1:9">
      <c r="A162" s="596">
        <v>38967</v>
      </c>
      <c r="B162" s="597">
        <v>344</v>
      </c>
      <c r="C162" s="598" t="s">
        <v>1728</v>
      </c>
      <c r="D162" s="598" t="s">
        <v>1725</v>
      </c>
      <c r="E162" s="598" t="s">
        <v>1730</v>
      </c>
      <c r="F162" s="599" t="s">
        <v>1011</v>
      </c>
      <c r="I162" s="601"/>
    </row>
    <row r="163" spans="1:9">
      <c r="A163" s="596">
        <v>38967</v>
      </c>
      <c r="B163" s="597">
        <v>4000</v>
      </c>
      <c r="C163" s="598" t="s">
        <v>1728</v>
      </c>
      <c r="D163" s="598" t="s">
        <v>1727</v>
      </c>
      <c r="E163" s="598" t="s">
        <v>1729</v>
      </c>
      <c r="F163" s="599" t="s">
        <v>1011</v>
      </c>
      <c r="I163" s="601"/>
    </row>
    <row r="164" spans="1:9">
      <c r="A164" s="596">
        <v>38967</v>
      </c>
      <c r="B164" s="597">
        <v>12000</v>
      </c>
      <c r="C164" s="598" t="s">
        <v>1726</v>
      </c>
      <c r="D164" s="598" t="s">
        <v>1725</v>
      </c>
      <c r="E164" s="598" t="s">
        <v>1729</v>
      </c>
      <c r="F164" s="599" t="s">
        <v>1011</v>
      </c>
      <c r="I164" s="601"/>
    </row>
    <row r="165" spans="1:9">
      <c r="A165" s="596">
        <v>38967</v>
      </c>
      <c r="B165" s="597">
        <v>7277</v>
      </c>
      <c r="C165" s="598" t="s">
        <v>1724</v>
      </c>
      <c r="D165" s="598" t="s">
        <v>1725</v>
      </c>
      <c r="E165" s="598" t="s">
        <v>1729</v>
      </c>
      <c r="F165" s="599" t="s">
        <v>1011</v>
      </c>
      <c r="I165" s="601"/>
    </row>
    <row r="166" spans="1:9">
      <c r="A166" s="596">
        <v>38967</v>
      </c>
      <c r="B166" s="597">
        <v>11000</v>
      </c>
      <c r="C166" s="598" t="s">
        <v>1726</v>
      </c>
      <c r="D166" s="598" t="s">
        <v>1725</v>
      </c>
      <c r="E166" s="598" t="s">
        <v>817</v>
      </c>
      <c r="F166" s="599" t="s">
        <v>1006</v>
      </c>
      <c r="I166" s="601"/>
    </row>
    <row r="167" spans="1:9">
      <c r="A167" s="596">
        <v>38967</v>
      </c>
      <c r="B167" s="597">
        <v>4000</v>
      </c>
      <c r="C167" s="598" t="s">
        <v>1728</v>
      </c>
      <c r="D167" s="598" t="s">
        <v>1725</v>
      </c>
      <c r="E167" s="598" t="s">
        <v>817</v>
      </c>
      <c r="F167" s="599" t="s">
        <v>1006</v>
      </c>
      <c r="I167" s="601"/>
    </row>
    <row r="168" spans="1:9">
      <c r="A168" s="596">
        <v>38967</v>
      </c>
      <c r="B168" s="597">
        <v>5282</v>
      </c>
      <c r="C168" s="598" t="s">
        <v>1728</v>
      </c>
      <c r="D168" s="598" t="s">
        <v>1727</v>
      </c>
      <c r="E168" s="598" t="s">
        <v>817</v>
      </c>
      <c r="F168" s="599" t="s">
        <v>1011</v>
      </c>
      <c r="I168" s="601"/>
    </row>
    <row r="169" spans="1:9">
      <c r="A169" s="596">
        <v>38967</v>
      </c>
      <c r="B169" s="597">
        <v>14974</v>
      </c>
      <c r="C169" s="598" t="s">
        <v>1728</v>
      </c>
      <c r="D169" s="598" t="s">
        <v>1727</v>
      </c>
      <c r="E169" s="598" t="s">
        <v>817</v>
      </c>
      <c r="F169" s="599" t="s">
        <v>1011</v>
      </c>
      <c r="I169" s="601"/>
    </row>
    <row r="170" spans="1:9">
      <c r="A170" s="596">
        <v>38967</v>
      </c>
      <c r="B170" s="597">
        <v>500</v>
      </c>
      <c r="C170" s="598" t="s">
        <v>1728</v>
      </c>
      <c r="D170" s="598" t="s">
        <v>1725</v>
      </c>
      <c r="E170" s="598" t="s">
        <v>1729</v>
      </c>
      <c r="F170" s="599" t="s">
        <v>1011</v>
      </c>
      <c r="I170" s="601"/>
    </row>
    <row r="171" spans="1:9">
      <c r="A171" s="596">
        <v>38967</v>
      </c>
      <c r="B171" s="597">
        <v>13390</v>
      </c>
      <c r="C171" s="598" t="s">
        <v>811</v>
      </c>
      <c r="D171" s="598" t="s">
        <v>1725</v>
      </c>
      <c r="E171" s="598" t="s">
        <v>817</v>
      </c>
      <c r="F171" s="599" t="s">
        <v>1006</v>
      </c>
      <c r="I171" s="601"/>
    </row>
    <row r="172" spans="1:9">
      <c r="A172" s="596">
        <v>38967</v>
      </c>
      <c r="B172" s="597">
        <v>12063</v>
      </c>
      <c r="C172" s="598" t="s">
        <v>811</v>
      </c>
      <c r="D172" s="598" t="s">
        <v>1725</v>
      </c>
      <c r="E172" s="598" t="s">
        <v>1730</v>
      </c>
      <c r="F172" s="599" t="s">
        <v>1006</v>
      </c>
      <c r="I172" s="601"/>
    </row>
    <row r="173" spans="1:9">
      <c r="A173" s="596">
        <v>38967</v>
      </c>
      <c r="B173" s="597">
        <v>500</v>
      </c>
      <c r="C173" s="598" t="s">
        <v>1728</v>
      </c>
      <c r="D173" s="598" t="s">
        <v>1725</v>
      </c>
      <c r="E173" s="598" t="s">
        <v>1730</v>
      </c>
      <c r="F173" s="599" t="s">
        <v>1011</v>
      </c>
      <c r="I173" s="601"/>
    </row>
    <row r="174" spans="1:9">
      <c r="A174" s="596">
        <v>38967</v>
      </c>
      <c r="B174" s="597">
        <v>600</v>
      </c>
      <c r="C174" s="598" t="s">
        <v>811</v>
      </c>
      <c r="D174" s="598" t="s">
        <v>1725</v>
      </c>
      <c r="E174" s="598" t="s">
        <v>817</v>
      </c>
      <c r="F174" s="599" t="s">
        <v>1011</v>
      </c>
      <c r="I174" s="601"/>
    </row>
    <row r="175" spans="1:9">
      <c r="A175" s="596">
        <v>38967</v>
      </c>
      <c r="B175" s="597">
        <v>15703</v>
      </c>
      <c r="C175" s="598" t="s">
        <v>1726</v>
      </c>
      <c r="D175" s="598" t="s">
        <v>1725</v>
      </c>
      <c r="E175" s="598" t="s">
        <v>817</v>
      </c>
      <c r="F175" s="599" t="s">
        <v>1011</v>
      </c>
      <c r="I175" s="601"/>
    </row>
    <row r="176" spans="1:9">
      <c r="A176" s="596">
        <v>38967</v>
      </c>
      <c r="B176" s="597">
        <v>8000</v>
      </c>
      <c r="C176" s="598" t="s">
        <v>811</v>
      </c>
      <c r="D176" s="598" t="s">
        <v>1727</v>
      </c>
      <c r="E176" s="598" t="s">
        <v>817</v>
      </c>
      <c r="F176" s="599" t="s">
        <v>1011</v>
      </c>
      <c r="I176" s="601"/>
    </row>
    <row r="177" spans="1:9">
      <c r="A177" s="596">
        <v>38967</v>
      </c>
      <c r="B177" s="597">
        <v>14548</v>
      </c>
      <c r="C177" s="598" t="s">
        <v>1726</v>
      </c>
      <c r="D177" s="598" t="s">
        <v>1725</v>
      </c>
      <c r="E177" s="598" t="s">
        <v>817</v>
      </c>
      <c r="F177" s="599" t="s">
        <v>1011</v>
      </c>
      <c r="I177" s="601"/>
    </row>
    <row r="178" spans="1:9">
      <c r="A178" s="596">
        <v>38967</v>
      </c>
      <c r="B178" s="597">
        <v>13903</v>
      </c>
      <c r="C178" s="598" t="s">
        <v>1726</v>
      </c>
      <c r="D178" s="598" t="s">
        <v>1725</v>
      </c>
      <c r="E178" s="598" t="s">
        <v>817</v>
      </c>
      <c r="F178" s="599" t="s">
        <v>1011</v>
      </c>
      <c r="I178" s="601"/>
    </row>
    <row r="179" spans="1:9">
      <c r="A179" s="596">
        <v>38967</v>
      </c>
      <c r="B179" s="597">
        <v>6307</v>
      </c>
      <c r="C179" s="598" t="s">
        <v>811</v>
      </c>
      <c r="D179" s="598" t="s">
        <v>1727</v>
      </c>
      <c r="E179" s="598" t="s">
        <v>1729</v>
      </c>
      <c r="F179" s="599" t="s">
        <v>1011</v>
      </c>
      <c r="I179" s="601"/>
    </row>
    <row r="180" spans="1:9">
      <c r="A180" s="596">
        <v>38967</v>
      </c>
      <c r="B180" s="597">
        <v>3171</v>
      </c>
      <c r="C180" s="598" t="s">
        <v>1728</v>
      </c>
      <c r="D180" s="598" t="s">
        <v>1725</v>
      </c>
      <c r="E180" s="598" t="s">
        <v>1730</v>
      </c>
      <c r="F180" s="599" t="s">
        <v>1011</v>
      </c>
      <c r="I180" s="601"/>
    </row>
    <row r="181" spans="1:9">
      <c r="A181" s="596">
        <v>38967</v>
      </c>
      <c r="B181" s="597">
        <v>6202</v>
      </c>
      <c r="C181" s="598" t="s">
        <v>811</v>
      </c>
      <c r="D181" s="598" t="s">
        <v>1727</v>
      </c>
      <c r="E181" s="598" t="s">
        <v>817</v>
      </c>
      <c r="F181" s="599" t="s">
        <v>1011</v>
      </c>
      <c r="I181" s="601"/>
    </row>
    <row r="182" spans="1:9">
      <c r="A182" s="596">
        <v>38967</v>
      </c>
      <c r="B182" s="597">
        <v>9009</v>
      </c>
      <c r="C182" s="598" t="s">
        <v>1728</v>
      </c>
      <c r="D182" s="598" t="s">
        <v>1727</v>
      </c>
      <c r="E182" s="598" t="s">
        <v>817</v>
      </c>
      <c r="F182" s="599" t="s">
        <v>1006</v>
      </c>
      <c r="I182" s="601"/>
    </row>
    <row r="183" spans="1:9">
      <c r="A183" s="596">
        <v>38967</v>
      </c>
      <c r="B183" s="597">
        <v>245</v>
      </c>
      <c r="C183" s="598" t="s">
        <v>1728</v>
      </c>
      <c r="D183" s="598" t="s">
        <v>1725</v>
      </c>
      <c r="E183" s="598" t="s">
        <v>1729</v>
      </c>
      <c r="F183" s="599" t="s">
        <v>1011</v>
      </c>
      <c r="I183" s="601"/>
    </row>
    <row r="184" spans="1:9">
      <c r="A184" s="596">
        <v>38967</v>
      </c>
      <c r="B184" s="597">
        <v>400</v>
      </c>
      <c r="C184" s="598" t="s">
        <v>1728</v>
      </c>
      <c r="D184" s="598" t="s">
        <v>1725</v>
      </c>
      <c r="E184" s="598" t="s">
        <v>817</v>
      </c>
      <c r="F184" s="599" t="s">
        <v>1011</v>
      </c>
      <c r="I184" s="601"/>
    </row>
    <row r="185" spans="1:9">
      <c r="A185" s="596">
        <v>38967</v>
      </c>
      <c r="B185" s="597">
        <v>11594</v>
      </c>
      <c r="C185" s="598" t="s">
        <v>1726</v>
      </c>
      <c r="D185" s="598" t="s">
        <v>1727</v>
      </c>
      <c r="E185" s="598" t="s">
        <v>817</v>
      </c>
      <c r="F185" s="599" t="s">
        <v>1006</v>
      </c>
      <c r="I185" s="601"/>
    </row>
    <row r="186" spans="1:9">
      <c r="A186" s="596">
        <v>38967</v>
      </c>
      <c r="B186" s="597">
        <v>35000</v>
      </c>
      <c r="C186" s="598" t="s">
        <v>1726</v>
      </c>
      <c r="D186" s="598" t="s">
        <v>1725</v>
      </c>
      <c r="E186" s="598" t="s">
        <v>817</v>
      </c>
      <c r="F186" s="599" t="s">
        <v>1011</v>
      </c>
      <c r="I186" s="601"/>
    </row>
    <row r="187" spans="1:9">
      <c r="A187" s="596">
        <v>38967</v>
      </c>
      <c r="B187" s="597">
        <v>5000</v>
      </c>
      <c r="C187" s="598" t="s">
        <v>811</v>
      </c>
      <c r="D187" s="598" t="s">
        <v>1725</v>
      </c>
      <c r="E187" s="598" t="s">
        <v>817</v>
      </c>
      <c r="F187" s="599" t="s">
        <v>1006</v>
      </c>
      <c r="I187" s="601"/>
    </row>
    <row r="188" spans="1:9">
      <c r="A188" s="596">
        <v>38967</v>
      </c>
      <c r="B188" s="597">
        <v>500</v>
      </c>
      <c r="C188" s="598" t="s">
        <v>1728</v>
      </c>
      <c r="D188" s="598" t="s">
        <v>1725</v>
      </c>
      <c r="E188" s="598" t="s">
        <v>1730</v>
      </c>
      <c r="F188" s="599" t="s">
        <v>1011</v>
      </c>
      <c r="I188" s="601"/>
    </row>
    <row r="189" spans="1:9">
      <c r="A189" s="596">
        <v>38967</v>
      </c>
      <c r="B189" s="597">
        <v>7865</v>
      </c>
      <c r="C189" s="598" t="s">
        <v>1728</v>
      </c>
      <c r="D189" s="598" t="s">
        <v>1727</v>
      </c>
      <c r="E189" s="598" t="s">
        <v>817</v>
      </c>
      <c r="F189" s="599" t="s">
        <v>1006</v>
      </c>
      <c r="I189" s="601"/>
    </row>
    <row r="190" spans="1:9">
      <c r="A190" s="596">
        <v>38967</v>
      </c>
      <c r="B190" s="597">
        <v>4198</v>
      </c>
      <c r="C190" s="598" t="s">
        <v>1726</v>
      </c>
      <c r="D190" s="598" t="s">
        <v>1725</v>
      </c>
      <c r="E190" s="598" t="s">
        <v>1729</v>
      </c>
      <c r="F190" s="599" t="s">
        <v>1011</v>
      </c>
      <c r="I190" s="601"/>
    </row>
    <row r="191" spans="1:9">
      <c r="A191" s="596">
        <v>38967</v>
      </c>
      <c r="B191" s="597">
        <v>500</v>
      </c>
      <c r="C191" s="598" t="s">
        <v>1728</v>
      </c>
      <c r="D191" s="598" t="s">
        <v>1725</v>
      </c>
      <c r="E191" s="598" t="s">
        <v>1729</v>
      </c>
      <c r="F191" s="599" t="s">
        <v>1011</v>
      </c>
      <c r="I191" s="601"/>
    </row>
    <row r="192" spans="1:9">
      <c r="A192" s="596">
        <v>38967</v>
      </c>
      <c r="B192" s="597">
        <v>4535</v>
      </c>
      <c r="C192" s="598" t="s">
        <v>1728</v>
      </c>
      <c r="D192" s="598" t="s">
        <v>1725</v>
      </c>
      <c r="E192" s="598" t="s">
        <v>1729</v>
      </c>
      <c r="F192" s="599" t="s">
        <v>1006</v>
      </c>
      <c r="I192" s="601"/>
    </row>
    <row r="193" spans="1:9">
      <c r="A193" s="596">
        <v>38967</v>
      </c>
      <c r="B193" s="597">
        <v>240</v>
      </c>
      <c r="C193" s="598" t="s">
        <v>1728</v>
      </c>
      <c r="D193" s="598" t="s">
        <v>1725</v>
      </c>
      <c r="E193" s="598" t="s">
        <v>817</v>
      </c>
      <c r="F193" s="599" t="s">
        <v>1011</v>
      </c>
      <c r="I193" s="601"/>
    </row>
    <row r="194" spans="1:9">
      <c r="A194" s="596">
        <v>38967</v>
      </c>
      <c r="B194" s="597">
        <v>100</v>
      </c>
      <c r="C194" s="598" t="s">
        <v>1728</v>
      </c>
      <c r="D194" s="598" t="s">
        <v>1725</v>
      </c>
      <c r="E194" s="598" t="s">
        <v>817</v>
      </c>
      <c r="F194" s="599" t="s">
        <v>1011</v>
      </c>
      <c r="I194" s="601"/>
    </row>
    <row r="195" spans="1:9">
      <c r="A195" s="596">
        <v>38967</v>
      </c>
      <c r="B195" s="597">
        <v>13000</v>
      </c>
      <c r="C195" s="598" t="s">
        <v>1726</v>
      </c>
      <c r="D195" s="598" t="s">
        <v>1725</v>
      </c>
      <c r="E195" s="598" t="s">
        <v>817</v>
      </c>
      <c r="F195" s="599" t="s">
        <v>1011</v>
      </c>
      <c r="I195" s="601"/>
    </row>
    <row r="196" spans="1:9">
      <c r="A196" s="596">
        <v>38967</v>
      </c>
      <c r="B196" s="597">
        <v>4000</v>
      </c>
      <c r="C196" s="598" t="s">
        <v>811</v>
      </c>
      <c r="D196" s="598" t="s">
        <v>1725</v>
      </c>
      <c r="E196" s="598" t="s">
        <v>817</v>
      </c>
      <c r="F196" s="599" t="s">
        <v>1011</v>
      </c>
      <c r="I196" s="601"/>
    </row>
    <row r="197" spans="1:9">
      <c r="A197" s="596">
        <v>38967</v>
      </c>
      <c r="B197" s="597">
        <v>17000</v>
      </c>
      <c r="C197" s="598" t="s">
        <v>1726</v>
      </c>
      <c r="D197" s="598" t="s">
        <v>1727</v>
      </c>
      <c r="E197" s="598" t="s">
        <v>817</v>
      </c>
      <c r="F197" s="599" t="s">
        <v>1011</v>
      </c>
      <c r="I197" s="601"/>
    </row>
    <row r="198" spans="1:9">
      <c r="A198" s="596">
        <v>38967</v>
      </c>
      <c r="B198" s="597">
        <v>75000</v>
      </c>
      <c r="C198" s="598" t="s">
        <v>1726</v>
      </c>
      <c r="D198" s="598" t="s">
        <v>1725</v>
      </c>
      <c r="E198" s="598" t="s">
        <v>1729</v>
      </c>
      <c r="F198" s="599" t="s">
        <v>1006</v>
      </c>
      <c r="I198" s="601"/>
    </row>
    <row r="199" spans="1:9">
      <c r="A199" s="596">
        <v>38967</v>
      </c>
      <c r="B199" s="597">
        <v>13428</v>
      </c>
      <c r="C199" s="598" t="s">
        <v>1726</v>
      </c>
      <c r="D199" s="598" t="s">
        <v>1725</v>
      </c>
      <c r="E199" s="598" t="s">
        <v>817</v>
      </c>
      <c r="F199" s="599" t="s">
        <v>1011</v>
      </c>
      <c r="I199" s="601"/>
    </row>
    <row r="200" spans="1:9">
      <c r="A200" s="596">
        <v>38967</v>
      </c>
      <c r="B200" s="597">
        <v>2000</v>
      </c>
      <c r="C200" s="598" t="s">
        <v>1724</v>
      </c>
      <c r="D200" s="598" t="s">
        <v>1725</v>
      </c>
      <c r="E200" s="598" t="s">
        <v>1730</v>
      </c>
      <c r="F200" s="599" t="s">
        <v>1011</v>
      </c>
      <c r="I200" s="601"/>
    </row>
    <row r="201" spans="1:9">
      <c r="A201" s="596">
        <v>38967</v>
      </c>
      <c r="B201" s="597">
        <v>2749</v>
      </c>
      <c r="C201" s="598" t="s">
        <v>1728</v>
      </c>
      <c r="D201" s="598" t="s">
        <v>1725</v>
      </c>
      <c r="E201" s="598" t="s">
        <v>817</v>
      </c>
      <c r="F201" s="599" t="s">
        <v>1006</v>
      </c>
      <c r="I201" s="601"/>
    </row>
    <row r="202" spans="1:9">
      <c r="A202" s="596">
        <v>38967</v>
      </c>
      <c r="B202" s="597">
        <v>3000</v>
      </c>
      <c r="C202" s="598" t="s">
        <v>1728</v>
      </c>
      <c r="D202" s="598" t="s">
        <v>1725</v>
      </c>
      <c r="E202" s="598" t="s">
        <v>817</v>
      </c>
      <c r="F202" s="599" t="s">
        <v>1011</v>
      </c>
      <c r="I202" s="601"/>
    </row>
    <row r="203" spans="1:9">
      <c r="A203" s="596">
        <v>38967</v>
      </c>
      <c r="B203" s="597">
        <v>11721</v>
      </c>
      <c r="C203" s="598" t="s">
        <v>811</v>
      </c>
      <c r="D203" s="598" t="s">
        <v>1725</v>
      </c>
      <c r="E203" s="598" t="s">
        <v>817</v>
      </c>
      <c r="F203" s="599" t="s">
        <v>1006</v>
      </c>
      <c r="I203" s="601"/>
    </row>
    <row r="204" spans="1:9">
      <c r="A204" s="596">
        <v>38967</v>
      </c>
      <c r="B204" s="597">
        <v>4006</v>
      </c>
      <c r="C204" s="598" t="s">
        <v>811</v>
      </c>
      <c r="D204" s="598" t="s">
        <v>1725</v>
      </c>
      <c r="E204" s="598" t="s">
        <v>1729</v>
      </c>
      <c r="F204" s="599" t="s">
        <v>1006</v>
      </c>
      <c r="I204" s="601"/>
    </row>
    <row r="205" spans="1:9">
      <c r="A205" s="596">
        <v>38967</v>
      </c>
      <c r="B205" s="597">
        <v>50000</v>
      </c>
      <c r="C205" s="598" t="s">
        <v>1726</v>
      </c>
      <c r="D205" s="598" t="s">
        <v>1725</v>
      </c>
      <c r="E205" s="598" t="s">
        <v>1729</v>
      </c>
      <c r="F205" s="599" t="s">
        <v>1011</v>
      </c>
      <c r="I205" s="601"/>
    </row>
    <row r="206" spans="1:9">
      <c r="A206" s="596">
        <v>38967</v>
      </c>
      <c r="B206" s="597">
        <v>10492</v>
      </c>
      <c r="C206" s="598" t="s">
        <v>1728</v>
      </c>
      <c r="D206" s="598" t="s">
        <v>1725</v>
      </c>
      <c r="E206" s="598" t="s">
        <v>1729</v>
      </c>
      <c r="F206" s="599" t="s">
        <v>1011</v>
      </c>
      <c r="I206" s="601"/>
    </row>
    <row r="207" spans="1:9">
      <c r="A207" s="596">
        <v>38967</v>
      </c>
      <c r="B207" s="597">
        <v>14000</v>
      </c>
      <c r="C207" s="598" t="s">
        <v>1726</v>
      </c>
      <c r="D207" s="598" t="s">
        <v>1727</v>
      </c>
      <c r="E207" s="598" t="s">
        <v>1729</v>
      </c>
      <c r="F207" s="599" t="s">
        <v>1011</v>
      </c>
      <c r="I207" s="601"/>
    </row>
    <row r="208" spans="1:9">
      <c r="A208" s="596">
        <v>38967</v>
      </c>
      <c r="B208" s="597">
        <v>16000</v>
      </c>
      <c r="C208" s="598" t="s">
        <v>1726</v>
      </c>
      <c r="D208" s="598" t="s">
        <v>1725</v>
      </c>
      <c r="E208" s="598" t="s">
        <v>817</v>
      </c>
      <c r="F208" s="599" t="s">
        <v>1006</v>
      </c>
      <c r="I208" s="601"/>
    </row>
    <row r="209" spans="1:9">
      <c r="A209" s="596">
        <v>38967</v>
      </c>
      <c r="B209" s="597">
        <v>4000</v>
      </c>
      <c r="C209" s="598" t="s">
        <v>1728</v>
      </c>
      <c r="D209" s="598" t="s">
        <v>1725</v>
      </c>
      <c r="E209" s="598" t="s">
        <v>1730</v>
      </c>
      <c r="F209" s="599" t="s">
        <v>1006</v>
      </c>
      <c r="I209" s="601"/>
    </row>
    <row r="210" spans="1:9">
      <c r="A210" s="596">
        <v>38968</v>
      </c>
      <c r="B210" s="597">
        <v>9000</v>
      </c>
      <c r="C210" s="598" t="s">
        <v>1724</v>
      </c>
      <c r="D210" s="598" t="s">
        <v>1725</v>
      </c>
      <c r="E210" s="598" t="s">
        <v>817</v>
      </c>
      <c r="F210" s="599" t="s">
        <v>1011</v>
      </c>
      <c r="I210" s="601"/>
    </row>
    <row r="211" spans="1:9">
      <c r="A211" s="596">
        <v>38968</v>
      </c>
      <c r="B211" s="597">
        <v>4000</v>
      </c>
      <c r="C211" s="598" t="s">
        <v>1728</v>
      </c>
      <c r="D211" s="598" t="s">
        <v>1725</v>
      </c>
      <c r="E211" s="598" t="s">
        <v>1729</v>
      </c>
      <c r="F211" s="599" t="s">
        <v>1011</v>
      </c>
      <c r="I211" s="601"/>
    </row>
    <row r="212" spans="1:9">
      <c r="A212" s="596">
        <v>38968</v>
      </c>
      <c r="B212" s="597">
        <v>14969</v>
      </c>
      <c r="C212" s="598" t="s">
        <v>1726</v>
      </c>
      <c r="D212" s="598" t="s">
        <v>1727</v>
      </c>
      <c r="E212" s="598" t="s">
        <v>1730</v>
      </c>
      <c r="F212" s="599" t="s">
        <v>1006</v>
      </c>
      <c r="I212" s="601"/>
    </row>
    <row r="213" spans="1:9">
      <c r="A213" s="596">
        <v>38968</v>
      </c>
      <c r="B213" s="597">
        <v>8915</v>
      </c>
      <c r="C213" s="598" t="s">
        <v>811</v>
      </c>
      <c r="D213" s="598" t="s">
        <v>1725</v>
      </c>
      <c r="E213" s="598" t="s">
        <v>817</v>
      </c>
      <c r="F213" s="599" t="s">
        <v>1006</v>
      </c>
      <c r="I213" s="601"/>
    </row>
    <row r="214" spans="1:9">
      <c r="A214" s="596">
        <v>38968</v>
      </c>
      <c r="B214" s="597">
        <v>6000</v>
      </c>
      <c r="C214" s="598" t="s">
        <v>1728</v>
      </c>
      <c r="D214" s="598" t="s">
        <v>1727</v>
      </c>
      <c r="E214" s="598" t="s">
        <v>1730</v>
      </c>
      <c r="F214" s="599" t="s">
        <v>1011</v>
      </c>
      <c r="I214" s="601"/>
    </row>
    <row r="215" spans="1:9">
      <c r="A215" s="596">
        <v>38968</v>
      </c>
      <c r="B215" s="597">
        <v>4853</v>
      </c>
      <c r="C215" s="598" t="s">
        <v>811</v>
      </c>
      <c r="D215" s="598" t="s">
        <v>1725</v>
      </c>
      <c r="E215" s="598" t="s">
        <v>817</v>
      </c>
      <c r="F215" s="599" t="s">
        <v>1011</v>
      </c>
      <c r="I215" s="601"/>
    </row>
    <row r="216" spans="1:9">
      <c r="A216" s="596">
        <v>38968</v>
      </c>
      <c r="B216" s="597">
        <v>3434</v>
      </c>
      <c r="C216" s="598" t="s">
        <v>1728</v>
      </c>
      <c r="D216" s="598" t="s">
        <v>1725</v>
      </c>
      <c r="E216" s="598" t="s">
        <v>817</v>
      </c>
      <c r="F216" s="599" t="s">
        <v>1011</v>
      </c>
      <c r="I216" s="601"/>
    </row>
    <row r="217" spans="1:9">
      <c r="A217" s="596">
        <v>38968</v>
      </c>
      <c r="B217" s="597">
        <v>4000</v>
      </c>
      <c r="C217" s="598" t="s">
        <v>1728</v>
      </c>
      <c r="D217" s="598" t="s">
        <v>1725</v>
      </c>
      <c r="E217" s="598" t="s">
        <v>817</v>
      </c>
      <c r="F217" s="599" t="s">
        <v>1011</v>
      </c>
      <c r="I217" s="601"/>
    </row>
    <row r="218" spans="1:9">
      <c r="A218" s="596">
        <v>38968</v>
      </c>
      <c r="B218" s="597">
        <v>500</v>
      </c>
      <c r="C218" s="598" t="s">
        <v>811</v>
      </c>
      <c r="D218" s="598" t="s">
        <v>1725</v>
      </c>
      <c r="E218" s="598" t="s">
        <v>1730</v>
      </c>
      <c r="F218" s="599" t="s">
        <v>1011</v>
      </c>
      <c r="I218" s="601"/>
    </row>
    <row r="219" spans="1:9">
      <c r="A219" s="596">
        <v>38968</v>
      </c>
      <c r="B219" s="597">
        <v>5570</v>
      </c>
      <c r="C219" s="598" t="s">
        <v>1728</v>
      </c>
      <c r="D219" s="598" t="s">
        <v>1725</v>
      </c>
      <c r="E219" s="598" t="s">
        <v>1729</v>
      </c>
      <c r="F219" s="599" t="s">
        <v>1006</v>
      </c>
      <c r="I219" s="601"/>
    </row>
    <row r="220" spans="1:9">
      <c r="A220" s="596">
        <v>38968</v>
      </c>
      <c r="B220" s="597">
        <v>3845</v>
      </c>
      <c r="C220" s="598" t="s">
        <v>811</v>
      </c>
      <c r="D220" s="598" t="s">
        <v>1727</v>
      </c>
      <c r="E220" s="598" t="s">
        <v>1730</v>
      </c>
      <c r="F220" s="599" t="s">
        <v>1011</v>
      </c>
      <c r="I220" s="601"/>
    </row>
    <row r="221" spans="1:9">
      <c r="A221" s="596">
        <v>38968</v>
      </c>
      <c r="B221" s="597">
        <v>8815</v>
      </c>
      <c r="C221" s="598" t="s">
        <v>811</v>
      </c>
      <c r="D221" s="598" t="s">
        <v>1727</v>
      </c>
      <c r="E221" s="598" t="s">
        <v>817</v>
      </c>
      <c r="F221" s="599" t="s">
        <v>1011</v>
      </c>
      <c r="I221" s="601"/>
    </row>
    <row r="222" spans="1:9">
      <c r="A222" s="596">
        <v>38968</v>
      </c>
      <c r="B222" s="597">
        <v>4329</v>
      </c>
      <c r="C222" s="598" t="s">
        <v>1726</v>
      </c>
      <c r="D222" s="598" t="s">
        <v>1725</v>
      </c>
      <c r="E222" s="598" t="s">
        <v>1730</v>
      </c>
      <c r="F222" s="599" t="s">
        <v>1006</v>
      </c>
      <c r="I222" s="601"/>
    </row>
    <row r="223" spans="1:9">
      <c r="A223" s="596">
        <v>38968</v>
      </c>
      <c r="B223" s="597">
        <v>1000</v>
      </c>
      <c r="C223" s="598" t="s">
        <v>1728</v>
      </c>
      <c r="D223" s="598" t="s">
        <v>1725</v>
      </c>
      <c r="E223" s="598" t="s">
        <v>817</v>
      </c>
      <c r="F223" s="599" t="s">
        <v>1006</v>
      </c>
      <c r="I223" s="601"/>
    </row>
    <row r="224" spans="1:9">
      <c r="A224" s="596">
        <v>38968</v>
      </c>
      <c r="B224" s="597">
        <v>10553</v>
      </c>
      <c r="C224" s="598" t="s">
        <v>1728</v>
      </c>
      <c r="D224" s="598" t="s">
        <v>1725</v>
      </c>
      <c r="E224" s="598" t="s">
        <v>1729</v>
      </c>
      <c r="F224" s="599" t="s">
        <v>1006</v>
      </c>
      <c r="I224" s="601"/>
    </row>
    <row r="225" spans="1:9">
      <c r="A225" s="596">
        <v>38968</v>
      </c>
      <c r="B225" s="597">
        <v>500</v>
      </c>
      <c r="C225" s="598" t="s">
        <v>1728</v>
      </c>
      <c r="D225" s="598" t="s">
        <v>1727</v>
      </c>
      <c r="E225" s="598" t="s">
        <v>1730</v>
      </c>
      <c r="F225" s="599" t="s">
        <v>1006</v>
      </c>
      <c r="I225" s="601"/>
    </row>
    <row r="226" spans="1:9">
      <c r="A226" s="596">
        <v>38968</v>
      </c>
      <c r="B226" s="597">
        <v>6000</v>
      </c>
      <c r="C226" s="598" t="s">
        <v>811</v>
      </c>
      <c r="D226" s="598" t="s">
        <v>1725</v>
      </c>
      <c r="E226" s="598" t="s">
        <v>817</v>
      </c>
      <c r="F226" s="599" t="s">
        <v>1006</v>
      </c>
      <c r="I226" s="601"/>
    </row>
    <row r="227" spans="1:9">
      <c r="A227" s="596">
        <v>38968</v>
      </c>
      <c r="B227" s="597">
        <v>12505</v>
      </c>
      <c r="C227" s="598" t="s">
        <v>1726</v>
      </c>
      <c r="D227" s="598" t="s">
        <v>1725</v>
      </c>
      <c r="E227" s="598" t="s">
        <v>1730</v>
      </c>
      <c r="F227" s="599" t="s">
        <v>1006</v>
      </c>
      <c r="I227" s="601"/>
    </row>
    <row r="228" spans="1:9">
      <c r="A228" s="596">
        <v>38968</v>
      </c>
      <c r="B228" s="597">
        <v>4681</v>
      </c>
      <c r="C228" s="598" t="s">
        <v>1726</v>
      </c>
      <c r="D228" s="598" t="s">
        <v>1727</v>
      </c>
      <c r="E228" s="598" t="s">
        <v>1730</v>
      </c>
      <c r="F228" s="599" t="s">
        <v>1006</v>
      </c>
      <c r="I228" s="601"/>
    </row>
    <row r="229" spans="1:9">
      <c r="A229" s="596">
        <v>38968</v>
      </c>
      <c r="B229" s="597">
        <v>4635</v>
      </c>
      <c r="C229" s="598" t="s">
        <v>1728</v>
      </c>
      <c r="D229" s="598" t="s">
        <v>1725</v>
      </c>
      <c r="E229" s="598" t="s">
        <v>817</v>
      </c>
      <c r="F229" s="599" t="s">
        <v>1011</v>
      </c>
      <c r="I229" s="601"/>
    </row>
    <row r="230" spans="1:9">
      <c r="A230" s="596">
        <v>38968</v>
      </c>
      <c r="B230" s="597">
        <v>8093</v>
      </c>
      <c r="C230" s="598" t="s">
        <v>1728</v>
      </c>
      <c r="D230" s="598" t="s">
        <v>1727</v>
      </c>
      <c r="E230" s="598" t="s">
        <v>817</v>
      </c>
      <c r="F230" s="599" t="s">
        <v>1006</v>
      </c>
      <c r="I230" s="601"/>
    </row>
    <row r="231" spans="1:9">
      <c r="A231" s="596">
        <v>38968</v>
      </c>
      <c r="B231" s="597">
        <v>4000</v>
      </c>
      <c r="C231" s="598" t="s">
        <v>811</v>
      </c>
      <c r="D231" s="598" t="s">
        <v>1725</v>
      </c>
      <c r="E231" s="598" t="s">
        <v>1729</v>
      </c>
      <c r="F231" s="599" t="s">
        <v>1011</v>
      </c>
      <c r="I231" s="601"/>
    </row>
    <row r="232" spans="1:9">
      <c r="A232" s="596">
        <v>38968</v>
      </c>
      <c r="B232" s="597">
        <v>100</v>
      </c>
      <c r="C232" s="598" t="s">
        <v>1728</v>
      </c>
      <c r="D232" s="598" t="s">
        <v>1725</v>
      </c>
      <c r="E232" s="598" t="s">
        <v>817</v>
      </c>
      <c r="F232" s="599" t="s">
        <v>1011</v>
      </c>
      <c r="I232" s="601"/>
    </row>
    <row r="233" spans="1:9">
      <c r="A233" s="596">
        <v>38968</v>
      </c>
      <c r="B233" s="597">
        <v>9154</v>
      </c>
      <c r="C233" s="598" t="s">
        <v>1726</v>
      </c>
      <c r="D233" s="598" t="s">
        <v>1725</v>
      </c>
      <c r="E233" s="598" t="s">
        <v>817</v>
      </c>
      <c r="F233" s="599" t="s">
        <v>1011</v>
      </c>
      <c r="I233" s="601"/>
    </row>
    <row r="234" spans="1:9">
      <c r="A234" s="596">
        <v>38969</v>
      </c>
      <c r="B234" s="597">
        <v>14475</v>
      </c>
      <c r="C234" s="598" t="s">
        <v>811</v>
      </c>
      <c r="D234" s="598" t="s">
        <v>1727</v>
      </c>
      <c r="E234" s="598" t="s">
        <v>817</v>
      </c>
      <c r="F234" s="599" t="s">
        <v>1011</v>
      </c>
      <c r="I234" s="601"/>
    </row>
    <row r="235" spans="1:9">
      <c r="A235" s="596">
        <v>38969</v>
      </c>
      <c r="B235" s="597">
        <v>12794</v>
      </c>
      <c r="C235" s="598" t="s">
        <v>1728</v>
      </c>
      <c r="D235" s="598" t="s">
        <v>1725</v>
      </c>
      <c r="E235" s="598" t="s">
        <v>1729</v>
      </c>
      <c r="F235" s="599" t="s">
        <v>1011</v>
      </c>
      <c r="I235" s="601"/>
    </row>
    <row r="236" spans="1:9">
      <c r="A236" s="596">
        <v>38969</v>
      </c>
      <c r="B236" s="597">
        <v>6674</v>
      </c>
      <c r="C236" s="598" t="s">
        <v>811</v>
      </c>
      <c r="D236" s="598" t="s">
        <v>1727</v>
      </c>
      <c r="E236" s="598" t="s">
        <v>1729</v>
      </c>
      <c r="F236" s="599" t="s">
        <v>1006</v>
      </c>
      <c r="I236" s="601"/>
    </row>
    <row r="237" spans="1:9">
      <c r="A237" s="596">
        <v>38969</v>
      </c>
      <c r="B237" s="597">
        <v>4805</v>
      </c>
      <c r="C237" s="598" t="s">
        <v>1728</v>
      </c>
      <c r="D237" s="598" t="s">
        <v>1725</v>
      </c>
      <c r="E237" s="598" t="s">
        <v>1729</v>
      </c>
      <c r="F237" s="599" t="s">
        <v>1006</v>
      </c>
      <c r="I237" s="601"/>
    </row>
    <row r="238" spans="1:9">
      <c r="A238" s="596">
        <v>38969</v>
      </c>
      <c r="B238" s="597">
        <v>8801</v>
      </c>
      <c r="C238" s="598" t="s">
        <v>1726</v>
      </c>
      <c r="D238" s="598" t="s">
        <v>1727</v>
      </c>
      <c r="E238" s="598" t="s">
        <v>1729</v>
      </c>
      <c r="F238" s="599" t="s">
        <v>1006</v>
      </c>
      <c r="I238" s="601"/>
    </row>
    <row r="239" spans="1:9">
      <c r="A239" s="596">
        <v>38969</v>
      </c>
      <c r="B239" s="597">
        <v>6794</v>
      </c>
      <c r="C239" s="598" t="s">
        <v>1726</v>
      </c>
      <c r="D239" s="598" t="s">
        <v>1725</v>
      </c>
      <c r="E239" s="598" t="s">
        <v>1730</v>
      </c>
      <c r="F239" s="599" t="s">
        <v>1011</v>
      </c>
      <c r="I239" s="601"/>
    </row>
    <row r="240" spans="1:9">
      <c r="A240" s="596">
        <v>38969</v>
      </c>
      <c r="B240" s="597">
        <v>13524</v>
      </c>
      <c r="C240" s="598" t="s">
        <v>1726</v>
      </c>
      <c r="D240" s="598" t="s">
        <v>1727</v>
      </c>
      <c r="E240" s="598" t="s">
        <v>1730</v>
      </c>
      <c r="F240" s="599" t="s">
        <v>1011</v>
      </c>
      <c r="I240" s="601"/>
    </row>
    <row r="241" spans="1:9">
      <c r="A241" s="596">
        <v>38969</v>
      </c>
      <c r="B241" s="597">
        <v>8174</v>
      </c>
      <c r="C241" s="598" t="s">
        <v>1726</v>
      </c>
      <c r="D241" s="598" t="s">
        <v>1725</v>
      </c>
      <c r="E241" s="598" t="s">
        <v>1729</v>
      </c>
      <c r="F241" s="599" t="s">
        <v>1011</v>
      </c>
      <c r="I241" s="601"/>
    </row>
    <row r="242" spans="1:9">
      <c r="A242" s="596">
        <v>38969</v>
      </c>
      <c r="B242" s="597">
        <v>6586</v>
      </c>
      <c r="C242" s="598" t="s">
        <v>1726</v>
      </c>
      <c r="D242" s="598" t="s">
        <v>1727</v>
      </c>
      <c r="E242" s="598" t="s">
        <v>1730</v>
      </c>
      <c r="F242" s="599" t="s">
        <v>1006</v>
      </c>
      <c r="I242" s="601"/>
    </row>
    <row r="243" spans="1:9">
      <c r="A243" s="596">
        <v>38969</v>
      </c>
      <c r="B243" s="597">
        <v>9268</v>
      </c>
      <c r="C243" s="598" t="s">
        <v>1726</v>
      </c>
      <c r="D243" s="598" t="s">
        <v>1727</v>
      </c>
      <c r="E243" s="598" t="s">
        <v>1730</v>
      </c>
      <c r="F243" s="599" t="s">
        <v>1006</v>
      </c>
      <c r="I243" s="601"/>
    </row>
    <row r="244" spans="1:9">
      <c r="A244" s="596">
        <v>38970</v>
      </c>
      <c r="B244" s="597">
        <v>12303</v>
      </c>
      <c r="C244" s="598" t="s">
        <v>1726</v>
      </c>
      <c r="D244" s="598" t="s">
        <v>1725</v>
      </c>
      <c r="E244" s="598" t="s">
        <v>1729</v>
      </c>
      <c r="F244" s="599" t="s">
        <v>1011</v>
      </c>
      <c r="I244" s="601"/>
    </row>
    <row r="245" spans="1:9">
      <c r="A245" s="596">
        <v>38970</v>
      </c>
      <c r="B245" s="597">
        <v>8512</v>
      </c>
      <c r="C245" s="598" t="s">
        <v>1726</v>
      </c>
      <c r="D245" s="598" t="s">
        <v>1725</v>
      </c>
      <c r="E245" s="598" t="s">
        <v>1730</v>
      </c>
      <c r="F245" s="599" t="s">
        <v>1006</v>
      </c>
      <c r="I245" s="601"/>
    </row>
    <row r="246" spans="1:9">
      <c r="A246" s="596">
        <v>38970</v>
      </c>
      <c r="B246" s="597">
        <v>12516</v>
      </c>
      <c r="C246" s="598" t="s">
        <v>1728</v>
      </c>
      <c r="D246" s="598" t="s">
        <v>1725</v>
      </c>
      <c r="E246" s="598" t="s">
        <v>817</v>
      </c>
      <c r="F246" s="599" t="s">
        <v>1011</v>
      </c>
      <c r="I246" s="601"/>
    </row>
    <row r="247" spans="1:9">
      <c r="A247" s="596">
        <v>38970</v>
      </c>
      <c r="B247" s="597">
        <v>10097</v>
      </c>
      <c r="C247" s="598" t="s">
        <v>1726</v>
      </c>
      <c r="D247" s="598" t="s">
        <v>1727</v>
      </c>
      <c r="E247" s="598" t="s">
        <v>817</v>
      </c>
      <c r="F247" s="599" t="s">
        <v>1011</v>
      </c>
      <c r="I247" s="601"/>
    </row>
    <row r="248" spans="1:9">
      <c r="A248" s="596">
        <v>38970</v>
      </c>
      <c r="B248" s="597">
        <v>500</v>
      </c>
      <c r="C248" s="598" t="s">
        <v>1728</v>
      </c>
      <c r="D248" s="598" t="s">
        <v>1727</v>
      </c>
      <c r="E248" s="598" t="s">
        <v>817</v>
      </c>
      <c r="F248" s="599" t="s">
        <v>1011</v>
      </c>
      <c r="I248" s="601"/>
    </row>
    <row r="249" spans="1:9">
      <c r="A249" s="596">
        <v>38970</v>
      </c>
      <c r="B249" s="597">
        <v>9877</v>
      </c>
      <c r="C249" s="598" t="s">
        <v>811</v>
      </c>
      <c r="D249" s="598" t="s">
        <v>1725</v>
      </c>
      <c r="E249" s="598" t="s">
        <v>817</v>
      </c>
      <c r="F249" s="599" t="s">
        <v>1011</v>
      </c>
      <c r="I249" s="601"/>
    </row>
    <row r="250" spans="1:9">
      <c r="A250" s="596">
        <v>38970</v>
      </c>
      <c r="B250" s="597">
        <v>4915</v>
      </c>
      <c r="C250" s="598" t="s">
        <v>1728</v>
      </c>
      <c r="D250" s="598" t="s">
        <v>1727</v>
      </c>
      <c r="E250" s="598" t="s">
        <v>817</v>
      </c>
      <c r="F250" s="599" t="s">
        <v>1006</v>
      </c>
      <c r="I250" s="601"/>
    </row>
    <row r="251" spans="1:9">
      <c r="A251" s="596">
        <v>38970</v>
      </c>
      <c r="B251" s="597">
        <v>7316</v>
      </c>
      <c r="C251" s="598" t="s">
        <v>811</v>
      </c>
      <c r="D251" s="598" t="s">
        <v>1727</v>
      </c>
      <c r="E251" s="598" t="s">
        <v>817</v>
      </c>
      <c r="F251" s="599" t="s">
        <v>1006</v>
      </c>
      <c r="I251" s="601"/>
    </row>
    <row r="252" spans="1:9">
      <c r="A252" s="596">
        <v>38970</v>
      </c>
      <c r="B252" s="597">
        <v>4295</v>
      </c>
      <c r="C252" s="598" t="s">
        <v>1728</v>
      </c>
      <c r="D252" s="598" t="s">
        <v>1727</v>
      </c>
      <c r="E252" s="598" t="s">
        <v>817</v>
      </c>
      <c r="F252" s="599" t="s">
        <v>1006</v>
      </c>
      <c r="I252" s="601"/>
    </row>
    <row r="253" spans="1:9">
      <c r="A253" s="596">
        <v>38970</v>
      </c>
      <c r="B253" s="597">
        <v>11935</v>
      </c>
      <c r="C253" s="598" t="s">
        <v>1726</v>
      </c>
      <c r="D253" s="598" t="s">
        <v>1727</v>
      </c>
      <c r="E253" s="598" t="s">
        <v>1729</v>
      </c>
      <c r="F253" s="599" t="s">
        <v>1006</v>
      </c>
      <c r="I253" s="601"/>
    </row>
    <row r="254" spans="1:9">
      <c r="A254" s="596">
        <v>38970</v>
      </c>
      <c r="B254" s="597">
        <v>9624</v>
      </c>
      <c r="C254" s="598" t="s">
        <v>1728</v>
      </c>
      <c r="D254" s="598" t="s">
        <v>1727</v>
      </c>
      <c r="E254" s="598" t="s">
        <v>817</v>
      </c>
      <c r="F254" s="599" t="s">
        <v>1011</v>
      </c>
      <c r="I254" s="601"/>
    </row>
    <row r="255" spans="1:9">
      <c r="A255" s="596">
        <v>38970</v>
      </c>
      <c r="B255" s="597">
        <v>10181</v>
      </c>
      <c r="C255" s="598" t="s">
        <v>1726</v>
      </c>
      <c r="D255" s="598" t="s">
        <v>1727</v>
      </c>
      <c r="E255" s="598" t="s">
        <v>817</v>
      </c>
      <c r="F255" s="599" t="s">
        <v>1006</v>
      </c>
      <c r="I255" s="601"/>
    </row>
    <row r="256" spans="1:9">
      <c r="A256" s="596">
        <v>38970</v>
      </c>
      <c r="B256" s="597">
        <v>8552</v>
      </c>
      <c r="C256" s="598" t="s">
        <v>811</v>
      </c>
      <c r="D256" s="598" t="s">
        <v>1727</v>
      </c>
      <c r="E256" s="598" t="s">
        <v>817</v>
      </c>
      <c r="F256" s="599" t="s">
        <v>1006</v>
      </c>
      <c r="I256" s="601"/>
    </row>
    <row r="257" spans="1:9">
      <c r="A257" s="596">
        <v>38970</v>
      </c>
      <c r="B257" s="597">
        <v>13494</v>
      </c>
      <c r="C257" s="598" t="s">
        <v>811</v>
      </c>
      <c r="D257" s="598" t="s">
        <v>1725</v>
      </c>
      <c r="E257" s="598" t="s">
        <v>817</v>
      </c>
      <c r="F257" s="599" t="s">
        <v>1006</v>
      </c>
      <c r="I257" s="601"/>
    </row>
    <row r="258" spans="1:9">
      <c r="A258" s="596">
        <v>38971</v>
      </c>
      <c r="B258" s="597">
        <v>12932</v>
      </c>
      <c r="C258" s="598" t="s">
        <v>811</v>
      </c>
      <c r="D258" s="598" t="s">
        <v>1727</v>
      </c>
      <c r="E258" s="598" t="s">
        <v>817</v>
      </c>
      <c r="F258" s="599" t="s">
        <v>1011</v>
      </c>
      <c r="I258" s="601"/>
    </row>
    <row r="259" spans="1:9">
      <c r="A259" s="596">
        <v>38971</v>
      </c>
      <c r="B259" s="597">
        <v>3000</v>
      </c>
      <c r="C259" s="598" t="s">
        <v>1728</v>
      </c>
      <c r="D259" s="598" t="s">
        <v>1725</v>
      </c>
      <c r="E259" s="598" t="s">
        <v>817</v>
      </c>
      <c r="F259" s="599" t="s">
        <v>1011</v>
      </c>
      <c r="I259" s="601"/>
    </row>
    <row r="260" spans="1:9">
      <c r="A260" s="596">
        <v>38971</v>
      </c>
      <c r="B260" s="597">
        <v>12722</v>
      </c>
      <c r="C260" s="598" t="s">
        <v>1728</v>
      </c>
      <c r="D260" s="598" t="s">
        <v>1727</v>
      </c>
      <c r="E260" s="598" t="s">
        <v>1729</v>
      </c>
      <c r="F260" s="599" t="s">
        <v>1006</v>
      </c>
      <c r="I260" s="601"/>
    </row>
    <row r="261" spans="1:9">
      <c r="A261" s="596">
        <v>38971</v>
      </c>
      <c r="B261" s="597">
        <v>500</v>
      </c>
      <c r="C261" s="598" t="s">
        <v>1728</v>
      </c>
      <c r="D261" s="598" t="s">
        <v>1725</v>
      </c>
      <c r="E261" s="598" t="s">
        <v>817</v>
      </c>
      <c r="F261" s="599" t="s">
        <v>1011</v>
      </c>
      <c r="I261" s="601"/>
    </row>
    <row r="262" spans="1:9">
      <c r="A262" s="596">
        <v>38971</v>
      </c>
      <c r="B262" s="597">
        <v>4000</v>
      </c>
      <c r="C262" s="598" t="s">
        <v>1728</v>
      </c>
      <c r="D262" s="598" t="s">
        <v>1725</v>
      </c>
      <c r="E262" s="598" t="s">
        <v>817</v>
      </c>
      <c r="F262" s="599" t="s">
        <v>1011</v>
      </c>
      <c r="I262" s="601"/>
    </row>
    <row r="263" spans="1:9">
      <c r="A263" s="596">
        <v>38971</v>
      </c>
      <c r="B263" s="597">
        <v>12334</v>
      </c>
      <c r="C263" s="598" t="s">
        <v>811</v>
      </c>
      <c r="D263" s="598" t="s">
        <v>1727</v>
      </c>
      <c r="E263" s="598" t="s">
        <v>1730</v>
      </c>
      <c r="F263" s="599" t="s">
        <v>1011</v>
      </c>
      <c r="I263" s="601"/>
    </row>
    <row r="264" spans="1:9">
      <c r="A264" s="596">
        <v>38971</v>
      </c>
      <c r="B264" s="597">
        <v>5360</v>
      </c>
      <c r="C264" s="598" t="s">
        <v>1726</v>
      </c>
      <c r="D264" s="598" t="s">
        <v>1727</v>
      </c>
      <c r="E264" s="598" t="s">
        <v>817</v>
      </c>
      <c r="F264" s="599" t="s">
        <v>1011</v>
      </c>
      <c r="I264" s="601"/>
    </row>
    <row r="265" spans="1:9">
      <c r="A265" s="596">
        <v>38971</v>
      </c>
      <c r="B265" s="597">
        <v>500</v>
      </c>
      <c r="C265" s="598" t="s">
        <v>1728</v>
      </c>
      <c r="D265" s="598" t="s">
        <v>1725</v>
      </c>
      <c r="E265" s="598" t="s">
        <v>1730</v>
      </c>
      <c r="F265" s="599" t="s">
        <v>1006</v>
      </c>
      <c r="I265" s="601"/>
    </row>
    <row r="266" spans="1:9">
      <c r="A266" s="596">
        <v>38971</v>
      </c>
      <c r="B266" s="597">
        <v>65000</v>
      </c>
      <c r="C266" s="598" t="s">
        <v>811</v>
      </c>
      <c r="D266" s="598" t="s">
        <v>1725</v>
      </c>
      <c r="E266" s="598" t="s">
        <v>1730</v>
      </c>
      <c r="F266" s="599" t="s">
        <v>1011</v>
      </c>
      <c r="I266" s="601"/>
    </row>
    <row r="267" spans="1:9">
      <c r="A267" s="596">
        <v>38971</v>
      </c>
      <c r="B267" s="597">
        <v>10751</v>
      </c>
      <c r="C267" s="598" t="s">
        <v>1726</v>
      </c>
      <c r="D267" s="598" t="s">
        <v>1725</v>
      </c>
      <c r="E267" s="598" t="s">
        <v>817</v>
      </c>
      <c r="F267" s="599" t="s">
        <v>1011</v>
      </c>
      <c r="I267" s="601"/>
    </row>
    <row r="268" spans="1:9">
      <c r="A268" s="596">
        <v>38971</v>
      </c>
      <c r="B268" s="597">
        <v>10190</v>
      </c>
      <c r="C268" s="598" t="s">
        <v>1728</v>
      </c>
      <c r="D268" s="598" t="s">
        <v>1727</v>
      </c>
      <c r="E268" s="598" t="s">
        <v>817</v>
      </c>
      <c r="F268" s="599" t="s">
        <v>1011</v>
      </c>
      <c r="I268" s="601"/>
    </row>
    <row r="269" spans="1:9">
      <c r="A269" s="596">
        <v>38971</v>
      </c>
      <c r="B269" s="597">
        <v>3075</v>
      </c>
      <c r="C269" s="598" t="s">
        <v>1728</v>
      </c>
      <c r="D269" s="598" t="s">
        <v>1725</v>
      </c>
      <c r="E269" s="598" t="s">
        <v>1730</v>
      </c>
      <c r="F269" s="599" t="s">
        <v>1011</v>
      </c>
      <c r="I269" s="601"/>
    </row>
    <row r="270" spans="1:9">
      <c r="A270" s="596">
        <v>38971</v>
      </c>
      <c r="B270" s="597">
        <v>13000</v>
      </c>
      <c r="C270" s="598" t="s">
        <v>1726</v>
      </c>
      <c r="D270" s="598" t="s">
        <v>1725</v>
      </c>
      <c r="E270" s="598" t="s">
        <v>817</v>
      </c>
      <c r="F270" s="599" t="s">
        <v>1011</v>
      </c>
      <c r="I270" s="601"/>
    </row>
    <row r="271" spans="1:9">
      <c r="A271" s="596">
        <v>38971</v>
      </c>
      <c r="B271" s="597">
        <v>5116</v>
      </c>
      <c r="C271" s="598" t="s">
        <v>1728</v>
      </c>
      <c r="D271" s="598" t="s">
        <v>1727</v>
      </c>
      <c r="E271" s="598" t="s">
        <v>817</v>
      </c>
      <c r="F271" s="599" t="s">
        <v>1006</v>
      </c>
      <c r="I271" s="601"/>
    </row>
    <row r="272" spans="1:9">
      <c r="A272" s="596">
        <v>38971</v>
      </c>
      <c r="B272" s="597">
        <v>5097</v>
      </c>
      <c r="C272" s="598" t="s">
        <v>1726</v>
      </c>
      <c r="D272" s="598" t="s">
        <v>1725</v>
      </c>
      <c r="E272" s="598" t="s">
        <v>817</v>
      </c>
      <c r="F272" s="599" t="s">
        <v>1006</v>
      </c>
      <c r="I272" s="601"/>
    </row>
    <row r="273" spans="1:9">
      <c r="A273" s="596">
        <v>38971</v>
      </c>
      <c r="B273" s="597">
        <v>6000</v>
      </c>
      <c r="C273" s="598" t="s">
        <v>811</v>
      </c>
      <c r="D273" s="598" t="s">
        <v>1725</v>
      </c>
      <c r="E273" s="598" t="s">
        <v>817</v>
      </c>
      <c r="F273" s="599" t="s">
        <v>1011</v>
      </c>
      <c r="I273" s="601"/>
    </row>
    <row r="274" spans="1:9">
      <c r="A274" s="596">
        <v>38971</v>
      </c>
      <c r="B274" s="597">
        <v>240</v>
      </c>
      <c r="C274" s="598" t="s">
        <v>1728</v>
      </c>
      <c r="D274" s="598" t="s">
        <v>1725</v>
      </c>
      <c r="E274" s="598" t="s">
        <v>817</v>
      </c>
      <c r="F274" s="599" t="s">
        <v>1011</v>
      </c>
      <c r="I274" s="601"/>
    </row>
    <row r="275" spans="1:9">
      <c r="A275" s="596">
        <v>38971</v>
      </c>
      <c r="B275" s="597">
        <v>8349</v>
      </c>
      <c r="C275" s="598" t="s">
        <v>1728</v>
      </c>
      <c r="D275" s="598" t="s">
        <v>1725</v>
      </c>
      <c r="E275" s="598" t="s">
        <v>1730</v>
      </c>
      <c r="F275" s="599" t="s">
        <v>1006</v>
      </c>
      <c r="I275" s="601"/>
    </row>
    <row r="276" spans="1:9">
      <c r="A276" s="596">
        <v>38971</v>
      </c>
      <c r="B276" s="597">
        <v>4000</v>
      </c>
      <c r="C276" s="598" t="s">
        <v>1728</v>
      </c>
      <c r="D276" s="598" t="s">
        <v>1725</v>
      </c>
      <c r="E276" s="598" t="s">
        <v>1729</v>
      </c>
      <c r="F276" s="599" t="s">
        <v>1011</v>
      </c>
      <c r="I276" s="601"/>
    </row>
    <row r="277" spans="1:9">
      <c r="A277" s="596">
        <v>38971</v>
      </c>
      <c r="B277" s="597">
        <v>5366</v>
      </c>
      <c r="C277" s="598" t="s">
        <v>811</v>
      </c>
      <c r="D277" s="598" t="s">
        <v>1727</v>
      </c>
      <c r="E277" s="598" t="s">
        <v>817</v>
      </c>
      <c r="F277" s="599" t="s">
        <v>1006</v>
      </c>
      <c r="I277" s="601"/>
    </row>
    <row r="278" spans="1:9">
      <c r="A278" s="596">
        <v>38971</v>
      </c>
      <c r="B278" s="597">
        <v>2878</v>
      </c>
      <c r="C278" s="598" t="s">
        <v>811</v>
      </c>
      <c r="D278" s="598" t="s">
        <v>1725</v>
      </c>
      <c r="E278" s="598" t="s">
        <v>1729</v>
      </c>
      <c r="F278" s="599" t="s">
        <v>1011</v>
      </c>
      <c r="I278" s="601"/>
    </row>
    <row r="279" spans="1:9">
      <c r="A279" s="596">
        <v>38971</v>
      </c>
      <c r="B279" s="597">
        <v>9095</v>
      </c>
      <c r="C279" s="598" t="s">
        <v>1724</v>
      </c>
      <c r="D279" s="598" t="s">
        <v>1725</v>
      </c>
      <c r="E279" s="598" t="s">
        <v>817</v>
      </c>
      <c r="F279" s="599" t="s">
        <v>1011</v>
      </c>
      <c r="I279" s="601"/>
    </row>
    <row r="280" spans="1:9">
      <c r="A280" s="596">
        <v>38971</v>
      </c>
      <c r="B280" s="597">
        <v>13519</v>
      </c>
      <c r="C280" s="598" t="s">
        <v>1726</v>
      </c>
      <c r="D280" s="598" t="s">
        <v>1725</v>
      </c>
      <c r="E280" s="598" t="s">
        <v>817</v>
      </c>
      <c r="F280" s="599" t="s">
        <v>1006</v>
      </c>
      <c r="I280" s="601"/>
    </row>
    <row r="281" spans="1:9">
      <c r="A281" s="596">
        <v>38971</v>
      </c>
      <c r="B281" s="597">
        <v>12418</v>
      </c>
      <c r="C281" s="598" t="s">
        <v>1728</v>
      </c>
      <c r="D281" s="598" t="s">
        <v>1725</v>
      </c>
      <c r="E281" s="598" t="s">
        <v>1729</v>
      </c>
      <c r="F281" s="599" t="s">
        <v>1011</v>
      </c>
      <c r="I281" s="601"/>
    </row>
    <row r="282" spans="1:9">
      <c r="A282" s="596">
        <v>38972</v>
      </c>
      <c r="B282" s="597">
        <v>5761</v>
      </c>
      <c r="C282" s="598" t="s">
        <v>811</v>
      </c>
      <c r="D282" s="598" t="s">
        <v>1727</v>
      </c>
      <c r="E282" s="598" t="s">
        <v>817</v>
      </c>
      <c r="F282" s="599" t="s">
        <v>1011</v>
      </c>
      <c r="I282" s="601"/>
    </row>
    <row r="283" spans="1:9">
      <c r="A283" s="596">
        <v>38972</v>
      </c>
      <c r="B283" s="597">
        <v>100</v>
      </c>
      <c r="C283" s="598" t="s">
        <v>1728</v>
      </c>
      <c r="D283" s="598" t="s">
        <v>1725</v>
      </c>
      <c r="E283" s="598" t="s">
        <v>817</v>
      </c>
      <c r="F283" s="599" t="s">
        <v>1011</v>
      </c>
      <c r="I283" s="601"/>
    </row>
    <row r="284" spans="1:9">
      <c r="A284" s="596">
        <v>38972</v>
      </c>
      <c r="B284" s="597">
        <v>2000</v>
      </c>
      <c r="C284" s="598" t="s">
        <v>1726</v>
      </c>
      <c r="D284" s="598" t="s">
        <v>1725</v>
      </c>
      <c r="E284" s="598" t="s">
        <v>1729</v>
      </c>
      <c r="F284" s="599" t="s">
        <v>1006</v>
      </c>
      <c r="I284" s="601"/>
    </row>
    <row r="285" spans="1:9">
      <c r="A285" s="596">
        <v>38972</v>
      </c>
      <c r="B285" s="597">
        <v>100</v>
      </c>
      <c r="C285" s="598" t="s">
        <v>1728</v>
      </c>
      <c r="D285" s="598" t="s">
        <v>1725</v>
      </c>
      <c r="E285" s="598" t="s">
        <v>817</v>
      </c>
      <c r="F285" s="599" t="s">
        <v>1006</v>
      </c>
      <c r="I285" s="601"/>
    </row>
    <row r="286" spans="1:9">
      <c r="A286" s="596">
        <v>38972</v>
      </c>
      <c r="B286" s="597">
        <v>5000</v>
      </c>
      <c r="C286" s="598" t="s">
        <v>1726</v>
      </c>
      <c r="D286" s="598" t="s">
        <v>1725</v>
      </c>
      <c r="E286" s="598" t="s">
        <v>817</v>
      </c>
      <c r="F286" s="599" t="s">
        <v>1011</v>
      </c>
      <c r="I286" s="601"/>
    </row>
    <row r="287" spans="1:9">
      <c r="A287" s="596">
        <v>38972</v>
      </c>
      <c r="B287" s="597">
        <v>6573</v>
      </c>
      <c r="C287" s="598" t="s">
        <v>1728</v>
      </c>
      <c r="D287" s="598" t="s">
        <v>1725</v>
      </c>
      <c r="E287" s="598" t="s">
        <v>1729</v>
      </c>
      <c r="F287" s="599" t="s">
        <v>1006</v>
      </c>
      <c r="I287" s="601"/>
    </row>
    <row r="288" spans="1:9">
      <c r="A288" s="596">
        <v>38972</v>
      </c>
      <c r="B288" s="597">
        <v>12006</v>
      </c>
      <c r="C288" s="598" t="s">
        <v>1726</v>
      </c>
      <c r="D288" s="598" t="s">
        <v>1727</v>
      </c>
      <c r="E288" s="598" t="s">
        <v>817</v>
      </c>
      <c r="F288" s="599" t="s">
        <v>1011</v>
      </c>
      <c r="I288" s="601"/>
    </row>
    <row r="289" spans="1:9">
      <c r="A289" s="596">
        <v>38972</v>
      </c>
      <c r="B289" s="597">
        <v>4540</v>
      </c>
      <c r="C289" s="598" t="s">
        <v>1728</v>
      </c>
      <c r="D289" s="598" t="s">
        <v>1725</v>
      </c>
      <c r="E289" s="598" t="s">
        <v>817</v>
      </c>
      <c r="F289" s="599" t="s">
        <v>1011</v>
      </c>
      <c r="I289" s="601"/>
    </row>
    <row r="290" spans="1:9">
      <c r="A290" s="596">
        <v>38972</v>
      </c>
      <c r="B290" s="597">
        <v>16000</v>
      </c>
      <c r="C290" s="598" t="s">
        <v>1726</v>
      </c>
      <c r="D290" s="598" t="s">
        <v>1725</v>
      </c>
      <c r="E290" s="598" t="s">
        <v>1729</v>
      </c>
      <c r="F290" s="599" t="s">
        <v>1011</v>
      </c>
      <c r="I290" s="601"/>
    </row>
    <row r="291" spans="1:9">
      <c r="A291" s="596">
        <v>38972</v>
      </c>
      <c r="B291" s="597">
        <v>400</v>
      </c>
      <c r="C291" s="598" t="s">
        <v>1728</v>
      </c>
      <c r="D291" s="598" t="s">
        <v>1725</v>
      </c>
      <c r="E291" s="598" t="s">
        <v>817</v>
      </c>
      <c r="F291" s="599" t="s">
        <v>1006</v>
      </c>
      <c r="I291" s="601"/>
    </row>
    <row r="292" spans="1:9">
      <c r="A292" s="596">
        <v>38972</v>
      </c>
      <c r="B292" s="597">
        <v>11931</v>
      </c>
      <c r="C292" s="598" t="s">
        <v>811</v>
      </c>
      <c r="D292" s="598" t="s">
        <v>1727</v>
      </c>
      <c r="E292" s="598" t="s">
        <v>817</v>
      </c>
      <c r="F292" s="599" t="s">
        <v>1011</v>
      </c>
      <c r="I292" s="601"/>
    </row>
    <row r="293" spans="1:9">
      <c r="A293" s="596">
        <v>38972</v>
      </c>
      <c r="B293" s="597">
        <v>10431</v>
      </c>
      <c r="C293" s="598" t="s">
        <v>1726</v>
      </c>
      <c r="D293" s="598" t="s">
        <v>1727</v>
      </c>
      <c r="E293" s="598" t="s">
        <v>1730</v>
      </c>
      <c r="F293" s="599" t="s">
        <v>1006</v>
      </c>
      <c r="I293" s="601"/>
    </row>
    <row r="294" spans="1:9">
      <c r="A294" s="596">
        <v>38972</v>
      </c>
      <c r="B294" s="597">
        <v>400</v>
      </c>
      <c r="C294" s="598" t="s">
        <v>1728</v>
      </c>
      <c r="D294" s="598" t="s">
        <v>1727</v>
      </c>
      <c r="E294" s="598" t="s">
        <v>817</v>
      </c>
      <c r="F294" s="599" t="s">
        <v>1011</v>
      </c>
      <c r="I294" s="601"/>
    </row>
    <row r="295" spans="1:9">
      <c r="A295" s="596">
        <v>38972</v>
      </c>
      <c r="B295" s="597">
        <v>1325</v>
      </c>
      <c r="C295" s="598" t="s">
        <v>1728</v>
      </c>
      <c r="D295" s="598" t="s">
        <v>1725</v>
      </c>
      <c r="E295" s="598" t="s">
        <v>817</v>
      </c>
      <c r="F295" s="599" t="s">
        <v>1006</v>
      </c>
      <c r="I295" s="601"/>
    </row>
    <row r="296" spans="1:9">
      <c r="A296" s="596">
        <v>38972</v>
      </c>
      <c r="B296" s="597">
        <v>14722</v>
      </c>
      <c r="C296" s="598" t="s">
        <v>1728</v>
      </c>
      <c r="D296" s="598" t="s">
        <v>1727</v>
      </c>
      <c r="E296" s="598" t="s">
        <v>1730</v>
      </c>
      <c r="F296" s="599" t="s">
        <v>1011</v>
      </c>
      <c r="I296" s="601"/>
    </row>
    <row r="297" spans="1:9">
      <c r="A297" s="596">
        <v>38972</v>
      </c>
      <c r="B297" s="597">
        <v>8613</v>
      </c>
      <c r="C297" s="598" t="s">
        <v>1726</v>
      </c>
      <c r="D297" s="598" t="s">
        <v>1725</v>
      </c>
      <c r="E297" s="598" t="s">
        <v>817</v>
      </c>
      <c r="F297" s="599" t="s">
        <v>1006</v>
      </c>
      <c r="I297" s="601"/>
    </row>
    <row r="298" spans="1:9">
      <c r="A298" s="596">
        <v>38972</v>
      </c>
      <c r="B298" s="597">
        <v>14644</v>
      </c>
      <c r="C298" s="598" t="s">
        <v>1726</v>
      </c>
      <c r="D298" s="598" t="s">
        <v>1725</v>
      </c>
      <c r="E298" s="598" t="s">
        <v>1730</v>
      </c>
      <c r="F298" s="599" t="s">
        <v>1006</v>
      </c>
      <c r="I298" s="601"/>
    </row>
    <row r="299" spans="1:9">
      <c r="A299" s="596">
        <v>38972</v>
      </c>
      <c r="B299" s="597">
        <v>7000</v>
      </c>
      <c r="C299" s="598" t="s">
        <v>811</v>
      </c>
      <c r="D299" s="598" t="s">
        <v>1727</v>
      </c>
      <c r="E299" s="598" t="s">
        <v>1729</v>
      </c>
      <c r="F299" s="599" t="s">
        <v>1011</v>
      </c>
      <c r="I299" s="601"/>
    </row>
    <row r="300" spans="1:9">
      <c r="A300" s="596">
        <v>38972</v>
      </c>
      <c r="B300" s="597">
        <v>17000</v>
      </c>
      <c r="C300" s="598" t="s">
        <v>1726</v>
      </c>
      <c r="D300" s="598" t="s">
        <v>1727</v>
      </c>
      <c r="E300" s="598" t="s">
        <v>817</v>
      </c>
      <c r="F300" s="599" t="s">
        <v>1011</v>
      </c>
      <c r="I300" s="601"/>
    </row>
    <row r="301" spans="1:9">
      <c r="A301" s="596">
        <v>38972</v>
      </c>
      <c r="B301" s="597">
        <v>124</v>
      </c>
      <c r="C301" s="598" t="s">
        <v>1728</v>
      </c>
      <c r="D301" s="598" t="s">
        <v>1727</v>
      </c>
      <c r="E301" s="598" t="s">
        <v>817</v>
      </c>
      <c r="F301" s="599" t="s">
        <v>1011</v>
      </c>
      <c r="I301" s="601"/>
    </row>
    <row r="302" spans="1:9">
      <c r="A302" s="596">
        <v>38972</v>
      </c>
      <c r="B302" s="597">
        <v>3000</v>
      </c>
      <c r="C302" s="598" t="s">
        <v>1728</v>
      </c>
      <c r="D302" s="598" t="s">
        <v>1725</v>
      </c>
      <c r="E302" s="598" t="s">
        <v>817</v>
      </c>
      <c r="F302" s="599" t="s">
        <v>1011</v>
      </c>
      <c r="I302" s="601"/>
    </row>
    <row r="303" spans="1:9">
      <c r="A303" s="596">
        <v>38972</v>
      </c>
      <c r="B303" s="597">
        <v>11798</v>
      </c>
      <c r="C303" s="598" t="s">
        <v>1728</v>
      </c>
      <c r="D303" s="598" t="s">
        <v>1725</v>
      </c>
      <c r="E303" s="598" t="s">
        <v>1729</v>
      </c>
      <c r="F303" s="599" t="s">
        <v>1006</v>
      </c>
      <c r="I303" s="601"/>
    </row>
    <row r="304" spans="1:9">
      <c r="A304" s="596">
        <v>38972</v>
      </c>
      <c r="B304" s="597">
        <v>250</v>
      </c>
      <c r="C304" s="598" t="s">
        <v>811</v>
      </c>
      <c r="D304" s="598" t="s">
        <v>1727</v>
      </c>
      <c r="E304" s="598" t="s">
        <v>1729</v>
      </c>
      <c r="F304" s="599" t="s">
        <v>1011</v>
      </c>
      <c r="I304" s="601"/>
    </row>
    <row r="305" spans="1:9">
      <c r="A305" s="596">
        <v>38973</v>
      </c>
      <c r="B305" s="597">
        <v>12000</v>
      </c>
      <c r="C305" s="598" t="s">
        <v>1726</v>
      </c>
      <c r="D305" s="598" t="s">
        <v>1725</v>
      </c>
      <c r="E305" s="598" t="s">
        <v>1730</v>
      </c>
      <c r="F305" s="599" t="s">
        <v>1011</v>
      </c>
      <c r="I305" s="601"/>
    </row>
    <row r="306" spans="1:9">
      <c r="A306" s="596">
        <v>38973</v>
      </c>
      <c r="B306" s="597">
        <v>12000</v>
      </c>
      <c r="C306" s="598" t="s">
        <v>1726</v>
      </c>
      <c r="D306" s="598" t="s">
        <v>1725</v>
      </c>
      <c r="E306" s="598" t="s">
        <v>1729</v>
      </c>
      <c r="F306" s="599" t="s">
        <v>1011</v>
      </c>
      <c r="I306" s="601"/>
    </row>
    <row r="307" spans="1:9">
      <c r="A307" s="596">
        <v>38973</v>
      </c>
      <c r="B307" s="597">
        <v>2749</v>
      </c>
      <c r="C307" s="598" t="s">
        <v>1728</v>
      </c>
      <c r="D307" s="598" t="s">
        <v>1725</v>
      </c>
      <c r="E307" s="598" t="s">
        <v>817</v>
      </c>
      <c r="F307" s="599" t="s">
        <v>1011</v>
      </c>
      <c r="I307" s="601"/>
    </row>
    <row r="308" spans="1:9">
      <c r="A308" s="596">
        <v>38973</v>
      </c>
      <c r="B308" s="597">
        <v>19000</v>
      </c>
      <c r="C308" s="598" t="s">
        <v>811</v>
      </c>
      <c r="D308" s="598" t="s">
        <v>1725</v>
      </c>
      <c r="E308" s="598" t="s">
        <v>817</v>
      </c>
      <c r="F308" s="599" t="s">
        <v>1006</v>
      </c>
      <c r="I308" s="601"/>
    </row>
    <row r="309" spans="1:9">
      <c r="A309" s="596">
        <v>38973</v>
      </c>
      <c r="B309" s="597">
        <v>10202</v>
      </c>
      <c r="C309" s="598" t="s">
        <v>1726</v>
      </c>
      <c r="D309" s="598" t="s">
        <v>1725</v>
      </c>
      <c r="E309" s="598" t="s">
        <v>1729</v>
      </c>
      <c r="F309" s="599" t="s">
        <v>1011</v>
      </c>
      <c r="I309" s="601"/>
    </row>
    <row r="310" spans="1:9">
      <c r="A310" s="596">
        <v>38973</v>
      </c>
      <c r="B310" s="597">
        <v>9095</v>
      </c>
      <c r="C310" s="598" t="s">
        <v>1724</v>
      </c>
      <c r="D310" s="598" t="s">
        <v>1725</v>
      </c>
      <c r="E310" s="598" t="s">
        <v>817</v>
      </c>
      <c r="F310" s="599" t="s">
        <v>1011</v>
      </c>
      <c r="I310" s="601"/>
    </row>
    <row r="311" spans="1:9">
      <c r="A311" s="596">
        <v>38973</v>
      </c>
      <c r="B311" s="597">
        <v>500</v>
      </c>
      <c r="C311" s="598" t="s">
        <v>811</v>
      </c>
      <c r="D311" s="598" t="s">
        <v>1725</v>
      </c>
      <c r="E311" s="598" t="s">
        <v>1730</v>
      </c>
      <c r="F311" s="599" t="s">
        <v>1011</v>
      </c>
      <c r="I311" s="601"/>
    </row>
    <row r="312" spans="1:9">
      <c r="A312" s="596">
        <v>38973</v>
      </c>
      <c r="B312" s="597">
        <v>75000</v>
      </c>
      <c r="C312" s="598" t="s">
        <v>1726</v>
      </c>
      <c r="D312" s="598" t="s">
        <v>1725</v>
      </c>
      <c r="E312" s="598" t="s">
        <v>1729</v>
      </c>
      <c r="F312" s="599" t="s">
        <v>1011</v>
      </c>
      <c r="I312" s="601"/>
    </row>
    <row r="313" spans="1:9">
      <c r="A313" s="596">
        <v>38973</v>
      </c>
      <c r="B313" s="597">
        <v>3525</v>
      </c>
      <c r="C313" s="598" t="s">
        <v>1726</v>
      </c>
      <c r="D313" s="598" t="s">
        <v>1725</v>
      </c>
      <c r="E313" s="598" t="s">
        <v>1729</v>
      </c>
      <c r="F313" s="599" t="s">
        <v>1011</v>
      </c>
      <c r="I313" s="601"/>
    </row>
    <row r="314" spans="1:9">
      <c r="A314" s="596">
        <v>38973</v>
      </c>
      <c r="B314" s="597">
        <v>12000</v>
      </c>
      <c r="C314" s="598" t="s">
        <v>1728</v>
      </c>
      <c r="D314" s="598" t="s">
        <v>1725</v>
      </c>
      <c r="E314" s="598" t="s">
        <v>817</v>
      </c>
      <c r="F314" s="599" t="s">
        <v>1011</v>
      </c>
      <c r="I314" s="601"/>
    </row>
    <row r="315" spans="1:9">
      <c r="A315" s="596">
        <v>38973</v>
      </c>
      <c r="B315" s="597">
        <v>12000</v>
      </c>
      <c r="C315" s="598" t="s">
        <v>1726</v>
      </c>
      <c r="D315" s="598" t="s">
        <v>1725</v>
      </c>
      <c r="E315" s="598" t="s">
        <v>1729</v>
      </c>
      <c r="F315" s="599" t="s">
        <v>1011</v>
      </c>
      <c r="I315" s="601"/>
    </row>
    <row r="316" spans="1:9">
      <c r="A316" s="596">
        <v>38973</v>
      </c>
      <c r="B316" s="597">
        <v>500</v>
      </c>
      <c r="C316" s="598" t="s">
        <v>811</v>
      </c>
      <c r="D316" s="598" t="s">
        <v>1725</v>
      </c>
      <c r="E316" s="598" t="s">
        <v>1730</v>
      </c>
      <c r="F316" s="599" t="s">
        <v>1011</v>
      </c>
      <c r="I316" s="601"/>
    </row>
    <row r="317" spans="1:9">
      <c r="A317" s="596">
        <v>38973</v>
      </c>
      <c r="B317" s="597">
        <v>500</v>
      </c>
      <c r="C317" s="598" t="s">
        <v>1728</v>
      </c>
      <c r="D317" s="598" t="s">
        <v>1725</v>
      </c>
      <c r="E317" s="598" t="s">
        <v>1730</v>
      </c>
      <c r="F317" s="599" t="s">
        <v>1011</v>
      </c>
      <c r="I317" s="601"/>
    </row>
    <row r="318" spans="1:9">
      <c r="A318" s="596">
        <v>38973</v>
      </c>
      <c r="B318" s="597">
        <v>6000</v>
      </c>
      <c r="C318" s="598" t="s">
        <v>811</v>
      </c>
      <c r="D318" s="598" t="s">
        <v>1725</v>
      </c>
      <c r="E318" s="598" t="s">
        <v>817</v>
      </c>
      <c r="F318" s="599" t="s">
        <v>1011</v>
      </c>
      <c r="I318" s="601"/>
    </row>
    <row r="319" spans="1:9">
      <c r="A319" s="596">
        <v>38973</v>
      </c>
      <c r="B319" s="597">
        <v>13500</v>
      </c>
      <c r="C319" s="598" t="s">
        <v>1726</v>
      </c>
      <c r="D319" s="598" t="s">
        <v>1725</v>
      </c>
      <c r="E319" s="598" t="s">
        <v>1729</v>
      </c>
      <c r="F319" s="599" t="s">
        <v>1011</v>
      </c>
      <c r="I319" s="601"/>
    </row>
    <row r="320" spans="1:9">
      <c r="A320" s="596">
        <v>38973</v>
      </c>
      <c r="B320" s="597">
        <v>12535</v>
      </c>
      <c r="C320" s="598" t="s">
        <v>1726</v>
      </c>
      <c r="D320" s="598" t="s">
        <v>1725</v>
      </c>
      <c r="E320" s="598" t="s">
        <v>817</v>
      </c>
      <c r="F320" s="599" t="s">
        <v>1011</v>
      </c>
      <c r="I320" s="601"/>
    </row>
    <row r="321" spans="1:9">
      <c r="A321" s="596">
        <v>38973</v>
      </c>
      <c r="B321" s="597">
        <v>16000</v>
      </c>
      <c r="C321" s="598" t="s">
        <v>1726</v>
      </c>
      <c r="D321" s="598" t="s">
        <v>1725</v>
      </c>
      <c r="E321" s="598" t="s">
        <v>817</v>
      </c>
      <c r="F321" s="599" t="s">
        <v>1011</v>
      </c>
      <c r="I321" s="601"/>
    </row>
    <row r="322" spans="1:9">
      <c r="A322" s="596">
        <v>38973</v>
      </c>
      <c r="B322" s="597">
        <v>8000</v>
      </c>
      <c r="C322" s="598" t="s">
        <v>811</v>
      </c>
      <c r="D322" s="598" t="s">
        <v>1725</v>
      </c>
      <c r="E322" s="598" t="s">
        <v>817</v>
      </c>
      <c r="F322" s="599" t="s">
        <v>1011</v>
      </c>
      <c r="I322" s="601"/>
    </row>
    <row r="323" spans="1:9">
      <c r="A323" s="596">
        <v>38973</v>
      </c>
      <c r="B323" s="597">
        <v>6190</v>
      </c>
      <c r="C323" s="598" t="s">
        <v>1726</v>
      </c>
      <c r="D323" s="598" t="s">
        <v>1727</v>
      </c>
      <c r="E323" s="598" t="s">
        <v>817</v>
      </c>
      <c r="F323" s="599" t="s">
        <v>1006</v>
      </c>
      <c r="I323" s="601"/>
    </row>
    <row r="324" spans="1:9">
      <c r="A324" s="596">
        <v>38973</v>
      </c>
      <c r="B324" s="597">
        <v>500</v>
      </c>
      <c r="C324" s="598" t="s">
        <v>1728</v>
      </c>
      <c r="D324" s="598" t="s">
        <v>1725</v>
      </c>
      <c r="E324" s="598" t="s">
        <v>817</v>
      </c>
      <c r="F324" s="599" t="s">
        <v>1011</v>
      </c>
      <c r="I324" s="601"/>
    </row>
    <row r="325" spans="1:9">
      <c r="A325" s="596">
        <v>38973</v>
      </c>
      <c r="B325" s="597">
        <v>3075</v>
      </c>
      <c r="C325" s="598" t="s">
        <v>1728</v>
      </c>
      <c r="D325" s="598" t="s">
        <v>1725</v>
      </c>
      <c r="E325" s="598" t="s">
        <v>1730</v>
      </c>
      <c r="F325" s="599" t="s">
        <v>1011</v>
      </c>
      <c r="I325" s="601"/>
    </row>
    <row r="326" spans="1:9">
      <c r="A326" s="596">
        <v>38973</v>
      </c>
      <c r="B326" s="597">
        <v>4000</v>
      </c>
      <c r="C326" s="598" t="s">
        <v>1728</v>
      </c>
      <c r="D326" s="598" t="s">
        <v>1725</v>
      </c>
      <c r="E326" s="598" t="s">
        <v>817</v>
      </c>
      <c r="F326" s="599" t="s">
        <v>1011</v>
      </c>
      <c r="I326" s="601"/>
    </row>
    <row r="327" spans="1:9">
      <c r="A327" s="596">
        <v>38973</v>
      </c>
      <c r="B327" s="597">
        <v>500</v>
      </c>
      <c r="C327" s="598" t="s">
        <v>1728</v>
      </c>
      <c r="D327" s="598" t="s">
        <v>1725</v>
      </c>
      <c r="E327" s="598" t="s">
        <v>817</v>
      </c>
      <c r="F327" s="599" t="s">
        <v>1011</v>
      </c>
      <c r="I327" s="601"/>
    </row>
    <row r="328" spans="1:9">
      <c r="A328" s="596">
        <v>38973</v>
      </c>
      <c r="B328" s="597">
        <v>500</v>
      </c>
      <c r="C328" s="598" t="s">
        <v>811</v>
      </c>
      <c r="D328" s="598" t="s">
        <v>1725</v>
      </c>
      <c r="E328" s="598" t="s">
        <v>1730</v>
      </c>
      <c r="F328" s="599" t="s">
        <v>1011</v>
      </c>
      <c r="I328" s="601"/>
    </row>
    <row r="329" spans="1:9">
      <c r="A329" s="596">
        <v>38973</v>
      </c>
      <c r="B329" s="597">
        <v>5723</v>
      </c>
      <c r="C329" s="598" t="s">
        <v>811</v>
      </c>
      <c r="D329" s="598" t="s">
        <v>1727</v>
      </c>
      <c r="E329" s="598" t="s">
        <v>817</v>
      </c>
      <c r="F329" s="599" t="s">
        <v>1006</v>
      </c>
      <c r="I329" s="601"/>
    </row>
    <row r="330" spans="1:9">
      <c r="A330" s="596">
        <v>38973</v>
      </c>
      <c r="B330" s="597">
        <v>4000</v>
      </c>
      <c r="C330" s="598" t="s">
        <v>1728</v>
      </c>
      <c r="D330" s="598" t="s">
        <v>1725</v>
      </c>
      <c r="E330" s="598" t="s">
        <v>1729</v>
      </c>
      <c r="F330" s="599" t="s">
        <v>1006</v>
      </c>
      <c r="I330" s="601"/>
    </row>
    <row r="331" spans="1:9">
      <c r="A331" s="596">
        <v>38973</v>
      </c>
      <c r="B331" s="597">
        <v>8000</v>
      </c>
      <c r="C331" s="598" t="s">
        <v>811</v>
      </c>
      <c r="D331" s="598" t="s">
        <v>1725</v>
      </c>
      <c r="E331" s="598" t="s">
        <v>817</v>
      </c>
      <c r="F331" s="599" t="s">
        <v>1011</v>
      </c>
      <c r="I331" s="601"/>
    </row>
    <row r="332" spans="1:9">
      <c r="A332" s="596">
        <v>38973</v>
      </c>
      <c r="B332" s="597">
        <v>7000</v>
      </c>
      <c r="C332" s="598" t="s">
        <v>1724</v>
      </c>
      <c r="D332" s="598" t="s">
        <v>1725</v>
      </c>
      <c r="E332" s="598" t="s">
        <v>1729</v>
      </c>
      <c r="F332" s="599" t="s">
        <v>1011</v>
      </c>
      <c r="I332" s="601"/>
    </row>
    <row r="333" spans="1:9">
      <c r="A333" s="596">
        <v>38973</v>
      </c>
      <c r="B333" s="597">
        <v>12000</v>
      </c>
      <c r="C333" s="598" t="s">
        <v>1726</v>
      </c>
      <c r="D333" s="598" t="s">
        <v>1725</v>
      </c>
      <c r="E333" s="598" t="s">
        <v>1730</v>
      </c>
      <c r="F333" s="599" t="s">
        <v>1011</v>
      </c>
      <c r="I333" s="601"/>
    </row>
    <row r="334" spans="1:9">
      <c r="A334" s="596">
        <v>38973</v>
      </c>
      <c r="B334" s="597">
        <v>5245</v>
      </c>
      <c r="C334" s="598" t="s">
        <v>811</v>
      </c>
      <c r="D334" s="598" t="s">
        <v>1725</v>
      </c>
      <c r="E334" s="598" t="s">
        <v>817</v>
      </c>
      <c r="F334" s="599" t="s">
        <v>1011</v>
      </c>
      <c r="I334" s="601"/>
    </row>
    <row r="335" spans="1:9">
      <c r="A335" s="596">
        <v>38973</v>
      </c>
      <c r="B335" s="597">
        <v>3596</v>
      </c>
      <c r="C335" s="598" t="s">
        <v>811</v>
      </c>
      <c r="D335" s="598" t="s">
        <v>1725</v>
      </c>
      <c r="E335" s="598" t="s">
        <v>1729</v>
      </c>
      <c r="F335" s="599" t="s">
        <v>1006</v>
      </c>
      <c r="I335" s="601"/>
    </row>
    <row r="336" spans="1:9">
      <c r="A336" s="596">
        <v>38973</v>
      </c>
      <c r="B336" s="597">
        <v>5000</v>
      </c>
      <c r="C336" s="598" t="s">
        <v>1728</v>
      </c>
      <c r="D336" s="598" t="s">
        <v>1725</v>
      </c>
      <c r="E336" s="598" t="s">
        <v>1729</v>
      </c>
      <c r="F336" s="599" t="s">
        <v>1011</v>
      </c>
      <c r="I336" s="601"/>
    </row>
    <row r="337" spans="1:9">
      <c r="A337" s="596">
        <v>38973</v>
      </c>
      <c r="B337" s="597">
        <v>7882</v>
      </c>
      <c r="C337" s="598" t="s">
        <v>811</v>
      </c>
      <c r="D337" s="598" t="s">
        <v>1727</v>
      </c>
      <c r="E337" s="598" t="s">
        <v>1729</v>
      </c>
      <c r="F337" s="599" t="s">
        <v>1006</v>
      </c>
      <c r="I337" s="601"/>
    </row>
    <row r="338" spans="1:9">
      <c r="A338" s="596">
        <v>38973</v>
      </c>
      <c r="B338" s="597">
        <v>6000</v>
      </c>
      <c r="C338" s="598" t="s">
        <v>811</v>
      </c>
      <c r="D338" s="598" t="s">
        <v>1725</v>
      </c>
      <c r="E338" s="598" t="s">
        <v>817</v>
      </c>
      <c r="F338" s="599" t="s">
        <v>1011</v>
      </c>
      <c r="I338" s="601"/>
    </row>
    <row r="339" spans="1:9">
      <c r="A339" s="596">
        <v>38973</v>
      </c>
      <c r="B339" s="597">
        <v>4357</v>
      </c>
      <c r="C339" s="598" t="s">
        <v>1728</v>
      </c>
      <c r="D339" s="598" t="s">
        <v>1727</v>
      </c>
      <c r="E339" s="598" t="s">
        <v>1729</v>
      </c>
      <c r="F339" s="599" t="s">
        <v>1011</v>
      </c>
      <c r="I339" s="601"/>
    </row>
    <row r="340" spans="1:9">
      <c r="A340" s="596">
        <v>38973</v>
      </c>
      <c r="B340" s="597">
        <v>9095</v>
      </c>
      <c r="C340" s="598" t="s">
        <v>1724</v>
      </c>
      <c r="D340" s="598" t="s">
        <v>1725</v>
      </c>
      <c r="E340" s="598" t="s">
        <v>817</v>
      </c>
      <c r="F340" s="599" t="s">
        <v>1011</v>
      </c>
      <c r="I340" s="601"/>
    </row>
    <row r="341" spans="1:9">
      <c r="A341" s="596">
        <v>38973</v>
      </c>
      <c r="B341" s="597">
        <v>7289</v>
      </c>
      <c r="C341" s="598" t="s">
        <v>1728</v>
      </c>
      <c r="D341" s="598" t="s">
        <v>1725</v>
      </c>
      <c r="E341" s="598" t="s">
        <v>817</v>
      </c>
      <c r="F341" s="599" t="s">
        <v>1006</v>
      </c>
      <c r="I341" s="601"/>
    </row>
    <row r="342" spans="1:9">
      <c r="A342" s="596">
        <v>38973</v>
      </c>
      <c r="B342" s="597">
        <v>6000</v>
      </c>
      <c r="C342" s="598" t="s">
        <v>811</v>
      </c>
      <c r="D342" s="598" t="s">
        <v>1725</v>
      </c>
      <c r="E342" s="598" t="s">
        <v>817</v>
      </c>
      <c r="F342" s="599" t="s">
        <v>1011</v>
      </c>
      <c r="I342" s="601"/>
    </row>
    <row r="343" spans="1:9">
      <c r="A343" s="596">
        <v>38973</v>
      </c>
      <c r="B343" s="597">
        <v>13636</v>
      </c>
      <c r="C343" s="598" t="s">
        <v>1726</v>
      </c>
      <c r="D343" s="598" t="s">
        <v>1725</v>
      </c>
      <c r="E343" s="598" t="s">
        <v>1729</v>
      </c>
      <c r="F343" s="599" t="s">
        <v>1011</v>
      </c>
      <c r="I343" s="601"/>
    </row>
    <row r="344" spans="1:9">
      <c r="A344" s="596">
        <v>38973</v>
      </c>
      <c r="B344" s="597">
        <v>5000</v>
      </c>
      <c r="C344" s="598" t="s">
        <v>811</v>
      </c>
      <c r="D344" s="598" t="s">
        <v>1727</v>
      </c>
      <c r="E344" s="598" t="s">
        <v>1729</v>
      </c>
      <c r="F344" s="599" t="s">
        <v>1011</v>
      </c>
      <c r="I344" s="601"/>
    </row>
    <row r="345" spans="1:9">
      <c r="A345" s="596">
        <v>38974</v>
      </c>
      <c r="B345" s="597">
        <v>50000</v>
      </c>
      <c r="C345" s="598" t="s">
        <v>1726</v>
      </c>
      <c r="D345" s="598" t="s">
        <v>1725</v>
      </c>
      <c r="E345" s="598" t="s">
        <v>1729</v>
      </c>
      <c r="F345" s="599" t="s">
        <v>1011</v>
      </c>
      <c r="I345" s="601"/>
    </row>
    <row r="346" spans="1:9">
      <c r="A346" s="596">
        <v>38974</v>
      </c>
      <c r="B346" s="597">
        <v>12455</v>
      </c>
      <c r="C346" s="598" t="s">
        <v>1724</v>
      </c>
      <c r="D346" s="598" t="s">
        <v>1727</v>
      </c>
      <c r="E346" s="598" t="s">
        <v>1729</v>
      </c>
      <c r="F346" s="599" t="s">
        <v>1011</v>
      </c>
      <c r="I346" s="601"/>
    </row>
    <row r="347" spans="1:9">
      <c r="A347" s="596">
        <v>38974</v>
      </c>
      <c r="B347" s="597">
        <v>13637</v>
      </c>
      <c r="C347" s="598" t="s">
        <v>811</v>
      </c>
      <c r="D347" s="598" t="s">
        <v>1725</v>
      </c>
      <c r="E347" s="598" t="s">
        <v>1729</v>
      </c>
      <c r="F347" s="599" t="s">
        <v>1006</v>
      </c>
      <c r="I347" s="601"/>
    </row>
    <row r="348" spans="1:9">
      <c r="A348" s="596">
        <v>38974</v>
      </c>
      <c r="B348" s="597">
        <v>5603</v>
      </c>
      <c r="C348" s="598" t="s">
        <v>811</v>
      </c>
      <c r="D348" s="598" t="s">
        <v>1725</v>
      </c>
      <c r="E348" s="598" t="s">
        <v>1730</v>
      </c>
      <c r="F348" s="599" t="s">
        <v>1011</v>
      </c>
      <c r="I348" s="601"/>
    </row>
    <row r="349" spans="1:9">
      <c r="A349" s="596">
        <v>38974</v>
      </c>
      <c r="B349" s="597">
        <v>13899</v>
      </c>
      <c r="C349" s="598" t="s">
        <v>1728</v>
      </c>
      <c r="D349" s="598" t="s">
        <v>1727</v>
      </c>
      <c r="E349" s="598" t="s">
        <v>817</v>
      </c>
      <c r="F349" s="599" t="s">
        <v>1011</v>
      </c>
      <c r="I349" s="601"/>
    </row>
    <row r="350" spans="1:9">
      <c r="A350" s="596">
        <v>38974</v>
      </c>
      <c r="B350" s="597">
        <v>11217</v>
      </c>
      <c r="C350" s="598" t="s">
        <v>1728</v>
      </c>
      <c r="D350" s="598" t="s">
        <v>1727</v>
      </c>
      <c r="E350" s="598" t="s">
        <v>817</v>
      </c>
      <c r="F350" s="599" t="s">
        <v>1011</v>
      </c>
      <c r="I350" s="601"/>
    </row>
    <row r="351" spans="1:9">
      <c r="A351" s="596">
        <v>38974</v>
      </c>
      <c r="B351" s="597">
        <v>10795</v>
      </c>
      <c r="C351" s="598" t="s">
        <v>1726</v>
      </c>
      <c r="D351" s="598" t="s">
        <v>1727</v>
      </c>
      <c r="E351" s="598" t="s">
        <v>817</v>
      </c>
      <c r="F351" s="599" t="s">
        <v>1011</v>
      </c>
      <c r="I351" s="601"/>
    </row>
    <row r="352" spans="1:9">
      <c r="A352" s="596">
        <v>38974</v>
      </c>
      <c r="B352" s="597">
        <v>10122</v>
      </c>
      <c r="C352" s="598" t="s">
        <v>1728</v>
      </c>
      <c r="D352" s="598" t="s">
        <v>1725</v>
      </c>
      <c r="E352" s="598" t="s">
        <v>817</v>
      </c>
      <c r="F352" s="599" t="s">
        <v>1011</v>
      </c>
      <c r="I352" s="601"/>
    </row>
    <row r="353" spans="1:9">
      <c r="A353" s="596">
        <v>38974</v>
      </c>
      <c r="B353" s="597">
        <v>3807</v>
      </c>
      <c r="C353" s="598" t="s">
        <v>1728</v>
      </c>
      <c r="D353" s="598" t="s">
        <v>1725</v>
      </c>
      <c r="E353" s="598" t="s">
        <v>1730</v>
      </c>
      <c r="F353" s="599" t="s">
        <v>1011</v>
      </c>
      <c r="I353" s="601"/>
    </row>
    <row r="354" spans="1:9">
      <c r="A354" s="596">
        <v>38974</v>
      </c>
      <c r="B354" s="597">
        <v>13521</v>
      </c>
      <c r="C354" s="598" t="s">
        <v>811</v>
      </c>
      <c r="D354" s="598" t="s">
        <v>1725</v>
      </c>
      <c r="E354" s="598" t="s">
        <v>1730</v>
      </c>
      <c r="F354" s="599" t="s">
        <v>1011</v>
      </c>
      <c r="I354" s="601"/>
    </row>
    <row r="355" spans="1:9">
      <c r="A355" s="596">
        <v>38974</v>
      </c>
      <c r="B355" s="597">
        <v>7649</v>
      </c>
      <c r="C355" s="598" t="s">
        <v>811</v>
      </c>
      <c r="D355" s="598" t="s">
        <v>1727</v>
      </c>
      <c r="E355" s="598" t="s">
        <v>817</v>
      </c>
      <c r="F355" s="599" t="s">
        <v>1006</v>
      </c>
      <c r="I355" s="601"/>
    </row>
    <row r="356" spans="1:9">
      <c r="A356" s="596">
        <v>38974</v>
      </c>
      <c r="B356" s="597">
        <v>7342</v>
      </c>
      <c r="C356" s="598" t="s">
        <v>1728</v>
      </c>
      <c r="D356" s="598" t="s">
        <v>1725</v>
      </c>
      <c r="E356" s="598" t="s">
        <v>817</v>
      </c>
      <c r="F356" s="599" t="s">
        <v>1011</v>
      </c>
      <c r="I356" s="601"/>
    </row>
    <row r="357" spans="1:9">
      <c r="A357" s="596">
        <v>38974</v>
      </c>
      <c r="B357" s="597">
        <v>5233</v>
      </c>
      <c r="C357" s="598" t="s">
        <v>811</v>
      </c>
      <c r="D357" s="598" t="s">
        <v>1725</v>
      </c>
      <c r="E357" s="598" t="s">
        <v>1729</v>
      </c>
      <c r="F357" s="599" t="s">
        <v>1006</v>
      </c>
      <c r="I357" s="601"/>
    </row>
    <row r="358" spans="1:9">
      <c r="A358" s="596">
        <v>38974</v>
      </c>
      <c r="B358" s="597">
        <v>14227</v>
      </c>
      <c r="C358" s="598" t="s">
        <v>1728</v>
      </c>
      <c r="D358" s="598" t="s">
        <v>1727</v>
      </c>
      <c r="E358" s="598" t="s">
        <v>1729</v>
      </c>
      <c r="F358" s="599" t="s">
        <v>1006</v>
      </c>
      <c r="I358" s="601"/>
    </row>
    <row r="359" spans="1:9">
      <c r="A359" s="596">
        <v>38974</v>
      </c>
      <c r="B359" s="597">
        <v>133</v>
      </c>
      <c r="C359" s="598" t="s">
        <v>1728</v>
      </c>
      <c r="D359" s="598" t="s">
        <v>1725</v>
      </c>
      <c r="E359" s="598" t="s">
        <v>1730</v>
      </c>
      <c r="F359" s="599" t="s">
        <v>1011</v>
      </c>
      <c r="I359" s="601"/>
    </row>
    <row r="360" spans="1:9">
      <c r="A360" s="596">
        <v>38974</v>
      </c>
      <c r="B360" s="597">
        <v>15208</v>
      </c>
      <c r="C360" s="598" t="s">
        <v>1726</v>
      </c>
      <c r="D360" s="598" t="s">
        <v>1725</v>
      </c>
      <c r="E360" s="598" t="s">
        <v>817</v>
      </c>
      <c r="F360" s="599" t="s">
        <v>1006</v>
      </c>
      <c r="I360" s="601"/>
    </row>
    <row r="361" spans="1:9">
      <c r="A361" s="596">
        <v>38974</v>
      </c>
      <c r="B361" s="597">
        <v>3949</v>
      </c>
      <c r="C361" s="598" t="s">
        <v>811</v>
      </c>
      <c r="D361" s="598" t="s">
        <v>1725</v>
      </c>
      <c r="E361" s="598" t="s">
        <v>817</v>
      </c>
      <c r="F361" s="599" t="s">
        <v>1006</v>
      </c>
      <c r="I361" s="601"/>
    </row>
    <row r="362" spans="1:9">
      <c r="A362" s="596">
        <v>38974</v>
      </c>
      <c r="B362" s="597">
        <v>600</v>
      </c>
      <c r="C362" s="598" t="s">
        <v>811</v>
      </c>
      <c r="D362" s="598" t="s">
        <v>1725</v>
      </c>
      <c r="E362" s="598" t="s">
        <v>817</v>
      </c>
      <c r="F362" s="599" t="s">
        <v>1011</v>
      </c>
      <c r="I362" s="601"/>
    </row>
    <row r="363" spans="1:9">
      <c r="A363" s="596">
        <v>38974</v>
      </c>
      <c r="B363" s="597">
        <v>13000</v>
      </c>
      <c r="C363" s="598" t="s">
        <v>1726</v>
      </c>
      <c r="D363" s="598" t="s">
        <v>1727</v>
      </c>
      <c r="E363" s="598" t="s">
        <v>1730</v>
      </c>
      <c r="F363" s="599" t="s">
        <v>1011</v>
      </c>
      <c r="I363" s="601"/>
    </row>
    <row r="364" spans="1:9">
      <c r="A364" s="596">
        <v>38974</v>
      </c>
      <c r="B364" s="597">
        <v>10862</v>
      </c>
      <c r="C364" s="598" t="s">
        <v>811</v>
      </c>
      <c r="D364" s="598" t="s">
        <v>1725</v>
      </c>
      <c r="E364" s="598" t="s">
        <v>817</v>
      </c>
      <c r="F364" s="599" t="s">
        <v>1006</v>
      </c>
      <c r="I364" s="601"/>
    </row>
    <row r="365" spans="1:9">
      <c r="A365" s="596">
        <v>38974</v>
      </c>
      <c r="B365" s="597">
        <v>200</v>
      </c>
      <c r="C365" s="598" t="s">
        <v>811</v>
      </c>
      <c r="D365" s="598" t="s">
        <v>1725</v>
      </c>
      <c r="E365" s="598" t="s">
        <v>817</v>
      </c>
      <c r="F365" s="599" t="s">
        <v>1011</v>
      </c>
      <c r="I365" s="601"/>
    </row>
    <row r="366" spans="1:9">
      <c r="A366" s="596">
        <v>38974</v>
      </c>
      <c r="B366" s="597">
        <v>8866</v>
      </c>
      <c r="C366" s="598" t="s">
        <v>1728</v>
      </c>
      <c r="D366" s="598" t="s">
        <v>1727</v>
      </c>
      <c r="E366" s="598" t="s">
        <v>1729</v>
      </c>
      <c r="F366" s="599" t="s">
        <v>1006</v>
      </c>
    </row>
    <row r="367" spans="1:9">
      <c r="A367" s="596">
        <v>38974</v>
      </c>
      <c r="B367" s="597">
        <v>10000</v>
      </c>
      <c r="C367" s="598" t="s">
        <v>1724</v>
      </c>
      <c r="D367" s="598" t="s">
        <v>1727</v>
      </c>
      <c r="E367" s="598" t="s">
        <v>1729</v>
      </c>
      <c r="F367" s="599" t="s">
        <v>1011</v>
      </c>
    </row>
    <row r="368" spans="1:9">
      <c r="A368" s="596">
        <v>38974</v>
      </c>
      <c r="B368" s="597">
        <v>6676</v>
      </c>
      <c r="C368" s="598" t="s">
        <v>811</v>
      </c>
      <c r="D368" s="598" t="s">
        <v>1727</v>
      </c>
      <c r="E368" s="598" t="s">
        <v>817</v>
      </c>
      <c r="F368" s="599" t="s">
        <v>1006</v>
      </c>
    </row>
    <row r="369" spans="1:6">
      <c r="A369" s="596">
        <v>38974</v>
      </c>
      <c r="B369" s="597">
        <v>12519</v>
      </c>
      <c r="C369" s="598" t="s">
        <v>1726</v>
      </c>
      <c r="D369" s="598" t="s">
        <v>1727</v>
      </c>
      <c r="E369" s="598" t="s">
        <v>817</v>
      </c>
      <c r="F369" s="599" t="s">
        <v>1011</v>
      </c>
    </row>
    <row r="370" spans="1:6">
      <c r="A370" s="596">
        <v>38974</v>
      </c>
      <c r="B370" s="597">
        <v>6762</v>
      </c>
      <c r="C370" s="598" t="s">
        <v>811</v>
      </c>
      <c r="D370" s="598" t="s">
        <v>1725</v>
      </c>
      <c r="E370" s="598" t="s">
        <v>817</v>
      </c>
      <c r="F370" s="599" t="s">
        <v>1011</v>
      </c>
    </row>
    <row r="371" spans="1:6">
      <c r="A371" s="596">
        <v>38975</v>
      </c>
      <c r="B371" s="597">
        <v>14782</v>
      </c>
      <c r="C371" s="598" t="s">
        <v>1728</v>
      </c>
      <c r="D371" s="598" t="s">
        <v>1727</v>
      </c>
      <c r="E371" s="598" t="s">
        <v>1730</v>
      </c>
      <c r="F371" s="599" t="s">
        <v>1006</v>
      </c>
    </row>
    <row r="372" spans="1:6">
      <c r="A372" s="596">
        <v>38975</v>
      </c>
      <c r="B372" s="597">
        <v>3434</v>
      </c>
      <c r="C372" s="598" t="s">
        <v>1728</v>
      </c>
      <c r="D372" s="598" t="s">
        <v>1725</v>
      </c>
      <c r="E372" s="598" t="s">
        <v>817</v>
      </c>
      <c r="F372" s="599" t="s">
        <v>1011</v>
      </c>
    </row>
    <row r="373" spans="1:6">
      <c r="A373" s="596">
        <v>38975</v>
      </c>
      <c r="B373" s="597">
        <v>14679</v>
      </c>
      <c r="C373" s="598" t="s">
        <v>811</v>
      </c>
      <c r="D373" s="598" t="s">
        <v>1725</v>
      </c>
      <c r="E373" s="598" t="s">
        <v>1730</v>
      </c>
      <c r="F373" s="599" t="s">
        <v>1011</v>
      </c>
    </row>
    <row r="374" spans="1:6">
      <c r="A374" s="596">
        <v>38975</v>
      </c>
      <c r="B374" s="597">
        <v>4000</v>
      </c>
      <c r="C374" s="598" t="s">
        <v>811</v>
      </c>
      <c r="D374" s="598" t="s">
        <v>1725</v>
      </c>
      <c r="E374" s="598" t="s">
        <v>817</v>
      </c>
      <c r="F374" s="599" t="s">
        <v>1011</v>
      </c>
    </row>
    <row r="375" spans="1:6">
      <c r="A375" s="596">
        <v>38975</v>
      </c>
      <c r="B375" s="597">
        <v>12505</v>
      </c>
      <c r="C375" s="598" t="s">
        <v>1726</v>
      </c>
      <c r="D375" s="598" t="s">
        <v>1725</v>
      </c>
      <c r="E375" s="598" t="s">
        <v>1730</v>
      </c>
      <c r="F375" s="599" t="s">
        <v>1011</v>
      </c>
    </row>
    <row r="376" spans="1:6">
      <c r="A376" s="596">
        <v>38975</v>
      </c>
      <c r="B376" s="597">
        <v>5879</v>
      </c>
      <c r="C376" s="598" t="s">
        <v>1728</v>
      </c>
      <c r="D376" s="598" t="s">
        <v>1725</v>
      </c>
      <c r="E376" s="598" t="s">
        <v>817</v>
      </c>
      <c r="F376" s="599" t="s">
        <v>1011</v>
      </c>
    </row>
    <row r="377" spans="1:6">
      <c r="A377" s="596">
        <v>38975</v>
      </c>
      <c r="B377" s="597">
        <v>7165</v>
      </c>
      <c r="C377" s="598" t="s">
        <v>1726</v>
      </c>
      <c r="D377" s="598" t="s">
        <v>1725</v>
      </c>
      <c r="E377" s="598" t="s">
        <v>1729</v>
      </c>
      <c r="F377" s="599" t="s">
        <v>1006</v>
      </c>
    </row>
    <row r="378" spans="1:6">
      <c r="A378" s="596">
        <v>38975</v>
      </c>
      <c r="B378" s="597">
        <v>6000</v>
      </c>
      <c r="C378" s="598" t="s">
        <v>1728</v>
      </c>
      <c r="D378" s="598" t="s">
        <v>1727</v>
      </c>
      <c r="E378" s="598" t="s">
        <v>1730</v>
      </c>
      <c r="F378" s="599" t="s">
        <v>1011</v>
      </c>
    </row>
    <row r="379" spans="1:6">
      <c r="A379" s="596">
        <v>38975</v>
      </c>
      <c r="B379" s="597">
        <v>2000</v>
      </c>
      <c r="C379" s="598" t="s">
        <v>1724</v>
      </c>
      <c r="D379" s="598" t="s">
        <v>1725</v>
      </c>
      <c r="E379" s="598" t="s">
        <v>1730</v>
      </c>
      <c r="F379" s="599" t="s">
        <v>1011</v>
      </c>
    </row>
    <row r="380" spans="1:6">
      <c r="A380" s="596">
        <v>38975</v>
      </c>
      <c r="B380" s="597">
        <v>11489</v>
      </c>
      <c r="C380" s="598" t="s">
        <v>1728</v>
      </c>
      <c r="D380" s="598" t="s">
        <v>1727</v>
      </c>
      <c r="E380" s="598" t="s">
        <v>817</v>
      </c>
      <c r="F380" s="599" t="s">
        <v>1011</v>
      </c>
    </row>
    <row r="381" spans="1:6">
      <c r="A381" s="596">
        <v>38975</v>
      </c>
      <c r="B381" s="597">
        <v>3171</v>
      </c>
      <c r="C381" s="598" t="s">
        <v>1728</v>
      </c>
      <c r="D381" s="598" t="s">
        <v>1725</v>
      </c>
      <c r="E381" s="598" t="s">
        <v>1730</v>
      </c>
      <c r="F381" s="599" t="s">
        <v>1011</v>
      </c>
    </row>
    <row r="382" spans="1:6">
      <c r="A382" s="596">
        <v>38975</v>
      </c>
      <c r="B382" s="597">
        <v>14706</v>
      </c>
      <c r="C382" s="598" t="s">
        <v>1728</v>
      </c>
      <c r="D382" s="598" t="s">
        <v>1725</v>
      </c>
      <c r="E382" s="598" t="s">
        <v>817</v>
      </c>
      <c r="F382" s="599" t="s">
        <v>1006</v>
      </c>
    </row>
    <row r="383" spans="1:6">
      <c r="A383" s="596">
        <v>38975</v>
      </c>
      <c r="B383" s="597">
        <v>12908</v>
      </c>
      <c r="C383" s="598" t="s">
        <v>1728</v>
      </c>
      <c r="D383" s="598" t="s">
        <v>1727</v>
      </c>
      <c r="E383" s="598" t="s">
        <v>817</v>
      </c>
      <c r="F383" s="599" t="s">
        <v>1011</v>
      </c>
    </row>
    <row r="384" spans="1:6">
      <c r="A384" s="596">
        <v>38975</v>
      </c>
      <c r="B384" s="597">
        <v>7811</v>
      </c>
      <c r="C384" s="598" t="s">
        <v>811</v>
      </c>
      <c r="D384" s="598" t="s">
        <v>1725</v>
      </c>
      <c r="E384" s="598" t="s">
        <v>1729</v>
      </c>
      <c r="F384" s="599" t="s">
        <v>1011</v>
      </c>
    </row>
    <row r="385" spans="1:6">
      <c r="A385" s="596">
        <v>38975</v>
      </c>
      <c r="B385" s="597">
        <v>13126</v>
      </c>
      <c r="C385" s="598" t="s">
        <v>1726</v>
      </c>
      <c r="D385" s="598" t="s">
        <v>1727</v>
      </c>
      <c r="E385" s="598" t="s">
        <v>1730</v>
      </c>
      <c r="F385" s="599" t="s">
        <v>1006</v>
      </c>
    </row>
    <row r="386" spans="1:6">
      <c r="A386" s="596">
        <v>38975</v>
      </c>
      <c r="B386" s="597">
        <v>4623</v>
      </c>
      <c r="C386" s="598" t="s">
        <v>811</v>
      </c>
      <c r="D386" s="598" t="s">
        <v>1725</v>
      </c>
      <c r="E386" s="598" t="s">
        <v>1729</v>
      </c>
      <c r="F386" s="599" t="s">
        <v>1006</v>
      </c>
    </row>
    <row r="387" spans="1:6">
      <c r="A387" s="596">
        <v>38975</v>
      </c>
      <c r="B387" s="597">
        <v>7989</v>
      </c>
      <c r="C387" s="598" t="s">
        <v>811</v>
      </c>
      <c r="D387" s="598" t="s">
        <v>1727</v>
      </c>
      <c r="E387" s="598" t="s">
        <v>1729</v>
      </c>
      <c r="F387" s="599" t="s">
        <v>1006</v>
      </c>
    </row>
    <row r="388" spans="1:6">
      <c r="A388" s="596">
        <v>38975</v>
      </c>
      <c r="B388" s="597">
        <v>4652</v>
      </c>
      <c r="C388" s="598" t="s">
        <v>1726</v>
      </c>
      <c r="D388" s="598" t="s">
        <v>1725</v>
      </c>
      <c r="E388" s="598" t="s">
        <v>1729</v>
      </c>
      <c r="F388" s="599" t="s">
        <v>1006</v>
      </c>
    </row>
    <row r="389" spans="1:6">
      <c r="A389" s="596">
        <v>38975</v>
      </c>
      <c r="B389" s="597">
        <v>10368</v>
      </c>
      <c r="C389" s="598" t="s">
        <v>1728</v>
      </c>
      <c r="D389" s="598" t="s">
        <v>1727</v>
      </c>
      <c r="E389" s="598" t="s">
        <v>817</v>
      </c>
      <c r="F389" s="599" t="s">
        <v>1011</v>
      </c>
    </row>
    <row r="390" spans="1:6">
      <c r="A390" s="596">
        <v>38975</v>
      </c>
      <c r="B390" s="597">
        <v>10071</v>
      </c>
      <c r="C390" s="598" t="s">
        <v>1728</v>
      </c>
      <c r="D390" s="598" t="s">
        <v>1727</v>
      </c>
      <c r="E390" s="598" t="s">
        <v>817</v>
      </c>
      <c r="F390" s="599" t="s">
        <v>1006</v>
      </c>
    </row>
    <row r="391" spans="1:6">
      <c r="A391" s="596">
        <v>38975</v>
      </c>
      <c r="B391" s="597">
        <v>9395</v>
      </c>
      <c r="C391" s="598" t="s">
        <v>1726</v>
      </c>
      <c r="D391" s="598" t="s">
        <v>1725</v>
      </c>
      <c r="E391" s="598" t="s">
        <v>1729</v>
      </c>
      <c r="F391" s="599" t="s">
        <v>1011</v>
      </c>
    </row>
    <row r="392" spans="1:6">
      <c r="A392" s="596">
        <v>38975</v>
      </c>
      <c r="B392" s="597">
        <v>7218</v>
      </c>
      <c r="C392" s="598" t="s">
        <v>1728</v>
      </c>
      <c r="D392" s="598" t="s">
        <v>1727</v>
      </c>
      <c r="E392" s="598" t="s">
        <v>1730</v>
      </c>
      <c r="F392" s="599" t="s">
        <v>1006</v>
      </c>
    </row>
    <row r="393" spans="1:6">
      <c r="A393" s="596">
        <v>38975</v>
      </c>
      <c r="B393" s="597">
        <v>5000</v>
      </c>
      <c r="C393" s="598" t="s">
        <v>811</v>
      </c>
      <c r="D393" s="598" t="s">
        <v>1725</v>
      </c>
      <c r="E393" s="598" t="s">
        <v>1730</v>
      </c>
      <c r="F393" s="599" t="s">
        <v>1011</v>
      </c>
    </row>
    <row r="394" spans="1:6">
      <c r="A394" s="596">
        <v>38975</v>
      </c>
      <c r="B394" s="597">
        <v>14611</v>
      </c>
      <c r="C394" s="598" t="s">
        <v>811</v>
      </c>
      <c r="D394" s="598" t="s">
        <v>1725</v>
      </c>
      <c r="E394" s="598" t="s">
        <v>817</v>
      </c>
      <c r="F394" s="599" t="s">
        <v>1011</v>
      </c>
    </row>
    <row r="395" spans="1:6">
      <c r="A395" s="596">
        <v>38975</v>
      </c>
      <c r="B395" s="597">
        <v>100</v>
      </c>
      <c r="C395" s="598" t="s">
        <v>1728</v>
      </c>
      <c r="D395" s="598" t="s">
        <v>1725</v>
      </c>
      <c r="E395" s="598" t="s">
        <v>817</v>
      </c>
      <c r="F395" s="599" t="s">
        <v>1011</v>
      </c>
    </row>
    <row r="396" spans="1:6">
      <c r="A396" s="596">
        <v>38975</v>
      </c>
      <c r="B396" s="597">
        <v>1000</v>
      </c>
      <c r="C396" s="598" t="s">
        <v>1728</v>
      </c>
      <c r="D396" s="598" t="s">
        <v>1725</v>
      </c>
      <c r="E396" s="598" t="s">
        <v>817</v>
      </c>
      <c r="F396" s="599" t="s">
        <v>1011</v>
      </c>
    </row>
    <row r="397" spans="1:6">
      <c r="A397" s="596">
        <v>38976</v>
      </c>
      <c r="B397" s="597">
        <v>11406</v>
      </c>
      <c r="C397" s="598" t="s">
        <v>1728</v>
      </c>
      <c r="D397" s="598" t="s">
        <v>1725</v>
      </c>
      <c r="E397" s="598" t="s">
        <v>1729</v>
      </c>
      <c r="F397" s="599" t="s">
        <v>1006</v>
      </c>
    </row>
    <row r="398" spans="1:6">
      <c r="A398" s="596">
        <v>38976</v>
      </c>
      <c r="B398" s="597">
        <v>8920</v>
      </c>
      <c r="C398" s="598" t="s">
        <v>811</v>
      </c>
      <c r="D398" s="598" t="s">
        <v>1727</v>
      </c>
      <c r="E398" s="598" t="s">
        <v>817</v>
      </c>
      <c r="F398" s="599" t="s">
        <v>1006</v>
      </c>
    </row>
    <row r="399" spans="1:6">
      <c r="A399" s="596">
        <v>38976</v>
      </c>
      <c r="B399" s="597">
        <v>10273</v>
      </c>
      <c r="C399" s="598" t="s">
        <v>1728</v>
      </c>
      <c r="D399" s="598" t="s">
        <v>1727</v>
      </c>
      <c r="E399" s="598" t="s">
        <v>817</v>
      </c>
      <c r="F399" s="599" t="s">
        <v>1006</v>
      </c>
    </row>
    <row r="400" spans="1:6">
      <c r="A400" s="596">
        <v>38976</v>
      </c>
      <c r="B400" s="597">
        <v>14473</v>
      </c>
      <c r="C400" s="598" t="s">
        <v>1728</v>
      </c>
      <c r="D400" s="598" t="s">
        <v>1727</v>
      </c>
      <c r="E400" s="598" t="s">
        <v>817</v>
      </c>
      <c r="F400" s="599" t="s">
        <v>1011</v>
      </c>
    </row>
    <row r="401" spans="1:6">
      <c r="A401" s="596">
        <v>38976</v>
      </c>
      <c r="B401" s="597">
        <v>9746</v>
      </c>
      <c r="C401" s="598" t="s">
        <v>1728</v>
      </c>
      <c r="D401" s="598" t="s">
        <v>1727</v>
      </c>
      <c r="E401" s="598" t="s">
        <v>1729</v>
      </c>
      <c r="F401" s="599" t="s">
        <v>1006</v>
      </c>
    </row>
    <row r="402" spans="1:6">
      <c r="A402" s="596">
        <v>38976</v>
      </c>
      <c r="B402" s="597">
        <v>9940</v>
      </c>
      <c r="C402" s="598" t="s">
        <v>1726</v>
      </c>
      <c r="D402" s="598" t="s">
        <v>1725</v>
      </c>
      <c r="E402" s="598" t="s">
        <v>817</v>
      </c>
      <c r="F402" s="599" t="s">
        <v>1006</v>
      </c>
    </row>
    <row r="403" spans="1:6">
      <c r="A403" s="596">
        <v>38976</v>
      </c>
      <c r="B403" s="597">
        <v>14189</v>
      </c>
      <c r="C403" s="598" t="s">
        <v>1726</v>
      </c>
      <c r="D403" s="598" t="s">
        <v>1727</v>
      </c>
      <c r="E403" s="598" t="s">
        <v>817</v>
      </c>
      <c r="F403" s="599" t="s">
        <v>1006</v>
      </c>
    </row>
    <row r="404" spans="1:6">
      <c r="A404" s="596">
        <v>38976</v>
      </c>
      <c r="B404" s="597">
        <v>9800</v>
      </c>
      <c r="C404" s="598" t="s">
        <v>1728</v>
      </c>
      <c r="D404" s="598" t="s">
        <v>1727</v>
      </c>
      <c r="E404" s="598" t="s">
        <v>817</v>
      </c>
      <c r="F404" s="599" t="s">
        <v>1011</v>
      </c>
    </row>
    <row r="405" spans="1:6">
      <c r="A405" s="596">
        <v>38976</v>
      </c>
      <c r="B405" s="597">
        <v>6534</v>
      </c>
      <c r="C405" s="598" t="s">
        <v>1726</v>
      </c>
      <c r="D405" s="598" t="s">
        <v>1725</v>
      </c>
      <c r="E405" s="598" t="s">
        <v>1730</v>
      </c>
      <c r="F405" s="599" t="s">
        <v>1006</v>
      </c>
    </row>
    <row r="406" spans="1:6">
      <c r="A406" s="596">
        <v>38976</v>
      </c>
      <c r="B406" s="597">
        <v>11984</v>
      </c>
      <c r="C406" s="598" t="s">
        <v>1728</v>
      </c>
      <c r="D406" s="598" t="s">
        <v>1725</v>
      </c>
      <c r="E406" s="598" t="s">
        <v>817</v>
      </c>
      <c r="F406" s="599" t="s">
        <v>1011</v>
      </c>
    </row>
    <row r="407" spans="1:6">
      <c r="A407" s="596">
        <v>38977</v>
      </c>
      <c r="B407" s="597">
        <v>5156</v>
      </c>
      <c r="C407" s="598" t="s">
        <v>1728</v>
      </c>
      <c r="D407" s="598" t="s">
        <v>1725</v>
      </c>
      <c r="E407" s="598" t="s">
        <v>817</v>
      </c>
      <c r="F407" s="599" t="s">
        <v>1006</v>
      </c>
    </row>
    <row r="408" spans="1:6">
      <c r="A408" s="596">
        <v>38977</v>
      </c>
      <c r="B408" s="597">
        <v>10177</v>
      </c>
      <c r="C408" s="598" t="s">
        <v>1726</v>
      </c>
      <c r="D408" s="598" t="s">
        <v>1725</v>
      </c>
      <c r="E408" s="598" t="s">
        <v>817</v>
      </c>
      <c r="F408" s="599" t="s">
        <v>1006</v>
      </c>
    </row>
    <row r="409" spans="1:6">
      <c r="A409" s="596">
        <v>38977</v>
      </c>
      <c r="B409" s="597">
        <v>8133</v>
      </c>
      <c r="C409" s="598" t="s">
        <v>1726</v>
      </c>
      <c r="D409" s="598" t="s">
        <v>1727</v>
      </c>
      <c r="E409" s="598" t="s">
        <v>817</v>
      </c>
      <c r="F409" s="599" t="s">
        <v>1006</v>
      </c>
    </row>
    <row r="410" spans="1:6">
      <c r="A410" s="596">
        <v>38977</v>
      </c>
      <c r="B410" s="597">
        <v>10141</v>
      </c>
      <c r="C410" s="598" t="s">
        <v>811</v>
      </c>
      <c r="D410" s="598" t="s">
        <v>1725</v>
      </c>
      <c r="E410" s="598" t="s">
        <v>817</v>
      </c>
      <c r="F410" s="599" t="s">
        <v>1011</v>
      </c>
    </row>
    <row r="411" spans="1:6">
      <c r="A411" s="596">
        <v>38977</v>
      </c>
      <c r="B411" s="597">
        <v>9936</v>
      </c>
      <c r="C411" s="598" t="s">
        <v>1728</v>
      </c>
      <c r="D411" s="598" t="s">
        <v>1727</v>
      </c>
      <c r="E411" s="598" t="s">
        <v>1729</v>
      </c>
      <c r="F411" s="599" t="s">
        <v>1011</v>
      </c>
    </row>
    <row r="412" spans="1:6">
      <c r="A412" s="596">
        <v>38977</v>
      </c>
      <c r="B412" s="597">
        <v>7037</v>
      </c>
      <c r="C412" s="598" t="s">
        <v>811</v>
      </c>
      <c r="D412" s="598" t="s">
        <v>1727</v>
      </c>
      <c r="E412" s="598" t="s">
        <v>1730</v>
      </c>
      <c r="F412" s="599" t="s">
        <v>1011</v>
      </c>
    </row>
    <row r="413" spans="1:6">
      <c r="A413" s="596">
        <v>38977</v>
      </c>
      <c r="B413" s="597">
        <v>4857</v>
      </c>
      <c r="C413" s="598" t="s">
        <v>1726</v>
      </c>
      <c r="D413" s="598" t="s">
        <v>1725</v>
      </c>
      <c r="E413" s="598" t="s">
        <v>1729</v>
      </c>
      <c r="F413" s="599" t="s">
        <v>1006</v>
      </c>
    </row>
    <row r="414" spans="1:6">
      <c r="A414" s="596">
        <v>38977</v>
      </c>
      <c r="B414" s="597">
        <v>9098</v>
      </c>
      <c r="C414" s="598" t="s">
        <v>811</v>
      </c>
      <c r="D414" s="598" t="s">
        <v>1725</v>
      </c>
      <c r="E414" s="598" t="s">
        <v>817</v>
      </c>
      <c r="F414" s="599" t="s">
        <v>1006</v>
      </c>
    </row>
    <row r="415" spans="1:6">
      <c r="A415" s="596">
        <v>38977</v>
      </c>
      <c r="B415" s="597">
        <v>14587</v>
      </c>
      <c r="C415" s="598" t="s">
        <v>811</v>
      </c>
      <c r="D415" s="598" t="s">
        <v>1727</v>
      </c>
      <c r="E415" s="598" t="s">
        <v>1729</v>
      </c>
      <c r="F415" s="599" t="s">
        <v>1011</v>
      </c>
    </row>
    <row r="416" spans="1:6">
      <c r="A416" s="596">
        <v>38977</v>
      </c>
      <c r="B416" s="597">
        <v>8940</v>
      </c>
      <c r="C416" s="598" t="s">
        <v>1726</v>
      </c>
      <c r="D416" s="598" t="s">
        <v>1727</v>
      </c>
      <c r="E416" s="598" t="s">
        <v>817</v>
      </c>
      <c r="F416" s="599" t="s">
        <v>1011</v>
      </c>
    </row>
    <row r="417" spans="1:6">
      <c r="A417" s="596">
        <v>38977</v>
      </c>
      <c r="B417" s="597">
        <v>4542</v>
      </c>
      <c r="C417" s="598" t="s">
        <v>1726</v>
      </c>
      <c r="D417" s="598" t="s">
        <v>1727</v>
      </c>
      <c r="E417" s="598" t="s">
        <v>817</v>
      </c>
      <c r="F417" s="599" t="s">
        <v>1006</v>
      </c>
    </row>
    <row r="418" spans="1:6">
      <c r="A418" s="596">
        <v>38978</v>
      </c>
      <c r="B418" s="597">
        <v>8882</v>
      </c>
      <c r="C418" s="598" t="s">
        <v>1728</v>
      </c>
      <c r="D418" s="598" t="s">
        <v>1725</v>
      </c>
      <c r="E418" s="598" t="s">
        <v>1729</v>
      </c>
      <c r="F418" s="599" t="s">
        <v>1006</v>
      </c>
    </row>
    <row r="419" spans="1:6">
      <c r="A419" s="596">
        <v>38978</v>
      </c>
      <c r="B419" s="597">
        <v>13000</v>
      </c>
      <c r="C419" s="598" t="s">
        <v>1726</v>
      </c>
      <c r="D419" s="598" t="s">
        <v>1725</v>
      </c>
      <c r="E419" s="598" t="s">
        <v>817</v>
      </c>
      <c r="F419" s="599" t="s">
        <v>1011</v>
      </c>
    </row>
    <row r="420" spans="1:6">
      <c r="A420" s="596">
        <v>38978</v>
      </c>
      <c r="B420" s="597">
        <v>10373</v>
      </c>
      <c r="C420" s="598" t="s">
        <v>1726</v>
      </c>
      <c r="D420" s="598" t="s">
        <v>1725</v>
      </c>
      <c r="E420" s="598" t="s">
        <v>1730</v>
      </c>
      <c r="F420" s="599" t="s">
        <v>1011</v>
      </c>
    </row>
    <row r="421" spans="1:6">
      <c r="A421" s="596">
        <v>38978</v>
      </c>
      <c r="B421" s="597">
        <v>6808</v>
      </c>
      <c r="C421" s="598" t="s">
        <v>811</v>
      </c>
      <c r="D421" s="598" t="s">
        <v>1725</v>
      </c>
      <c r="E421" s="598" t="s">
        <v>1730</v>
      </c>
      <c r="F421" s="599" t="s">
        <v>1011</v>
      </c>
    </row>
    <row r="422" spans="1:6">
      <c r="A422" s="596">
        <v>38978</v>
      </c>
      <c r="B422" s="597">
        <v>100</v>
      </c>
      <c r="C422" s="598" t="s">
        <v>1728</v>
      </c>
      <c r="D422" s="598" t="s">
        <v>1725</v>
      </c>
      <c r="E422" s="598" t="s">
        <v>1730</v>
      </c>
      <c r="F422" s="599" t="s">
        <v>1011</v>
      </c>
    </row>
    <row r="423" spans="1:6">
      <c r="A423" s="596">
        <v>38978</v>
      </c>
      <c r="B423" s="597">
        <v>13519</v>
      </c>
      <c r="C423" s="598" t="s">
        <v>1726</v>
      </c>
      <c r="D423" s="598" t="s">
        <v>1725</v>
      </c>
      <c r="E423" s="598" t="s">
        <v>817</v>
      </c>
      <c r="F423" s="599" t="s">
        <v>1011</v>
      </c>
    </row>
    <row r="424" spans="1:6">
      <c r="A424" s="596">
        <v>38978</v>
      </c>
      <c r="B424" s="597">
        <v>5589</v>
      </c>
      <c r="C424" s="598" t="s">
        <v>811</v>
      </c>
      <c r="D424" s="598" t="s">
        <v>1725</v>
      </c>
      <c r="E424" s="598" t="s">
        <v>817</v>
      </c>
      <c r="F424" s="599" t="s">
        <v>1006</v>
      </c>
    </row>
    <row r="425" spans="1:6">
      <c r="A425" s="596">
        <v>38978</v>
      </c>
      <c r="B425" s="597">
        <v>21000</v>
      </c>
      <c r="C425" s="598" t="s">
        <v>811</v>
      </c>
      <c r="D425" s="598" t="s">
        <v>1725</v>
      </c>
      <c r="E425" s="598" t="s">
        <v>1729</v>
      </c>
      <c r="F425" s="599" t="s">
        <v>1011</v>
      </c>
    </row>
    <row r="426" spans="1:6">
      <c r="A426" s="596">
        <v>38978</v>
      </c>
      <c r="B426" s="597">
        <v>4000</v>
      </c>
      <c r="C426" s="598" t="s">
        <v>1728</v>
      </c>
      <c r="D426" s="598" t="s">
        <v>1725</v>
      </c>
      <c r="E426" s="598" t="s">
        <v>817</v>
      </c>
      <c r="F426" s="599" t="s">
        <v>1011</v>
      </c>
    </row>
    <row r="427" spans="1:6">
      <c r="A427" s="596">
        <v>38978</v>
      </c>
      <c r="B427" s="597">
        <v>10103</v>
      </c>
      <c r="C427" s="598" t="s">
        <v>811</v>
      </c>
      <c r="D427" s="598" t="s">
        <v>1727</v>
      </c>
      <c r="E427" s="598" t="s">
        <v>1730</v>
      </c>
      <c r="F427" s="599" t="s">
        <v>1011</v>
      </c>
    </row>
    <row r="428" spans="1:6">
      <c r="A428" s="596">
        <v>38978</v>
      </c>
      <c r="B428" s="597">
        <v>10365</v>
      </c>
      <c r="C428" s="598" t="s">
        <v>811</v>
      </c>
      <c r="D428" s="598" t="s">
        <v>1727</v>
      </c>
      <c r="E428" s="598" t="s">
        <v>817</v>
      </c>
      <c r="F428" s="599" t="s">
        <v>1011</v>
      </c>
    </row>
    <row r="429" spans="1:6">
      <c r="A429" s="596">
        <v>38978</v>
      </c>
      <c r="B429" s="597">
        <v>5000</v>
      </c>
      <c r="C429" s="598" t="s">
        <v>1726</v>
      </c>
      <c r="D429" s="598" t="s">
        <v>1727</v>
      </c>
      <c r="E429" s="598" t="s">
        <v>1729</v>
      </c>
      <c r="F429" s="599" t="s">
        <v>1011</v>
      </c>
    </row>
    <row r="430" spans="1:6">
      <c r="A430" s="596">
        <v>38978</v>
      </c>
      <c r="B430" s="597">
        <v>4000</v>
      </c>
      <c r="C430" s="598" t="s">
        <v>1728</v>
      </c>
      <c r="D430" s="598" t="s">
        <v>1725</v>
      </c>
      <c r="E430" s="598" t="s">
        <v>1729</v>
      </c>
      <c r="F430" s="599" t="s">
        <v>1011</v>
      </c>
    </row>
    <row r="431" spans="1:6">
      <c r="A431" s="596">
        <v>38978</v>
      </c>
      <c r="B431" s="597">
        <v>4000</v>
      </c>
      <c r="C431" s="598" t="s">
        <v>1728</v>
      </c>
      <c r="D431" s="598" t="s">
        <v>1727</v>
      </c>
      <c r="E431" s="598" t="s">
        <v>1729</v>
      </c>
      <c r="F431" s="599" t="s">
        <v>1011</v>
      </c>
    </row>
    <row r="432" spans="1:6">
      <c r="A432" s="596">
        <v>38978</v>
      </c>
      <c r="B432" s="597">
        <v>200</v>
      </c>
      <c r="C432" s="598" t="s">
        <v>1728</v>
      </c>
      <c r="D432" s="598" t="s">
        <v>1725</v>
      </c>
      <c r="E432" s="598" t="s">
        <v>817</v>
      </c>
      <c r="F432" s="599" t="s">
        <v>1011</v>
      </c>
    </row>
    <row r="433" spans="1:6">
      <c r="A433" s="596">
        <v>38978</v>
      </c>
      <c r="B433" s="597">
        <v>13916</v>
      </c>
      <c r="C433" s="598" t="s">
        <v>1726</v>
      </c>
      <c r="D433" s="598" t="s">
        <v>1725</v>
      </c>
      <c r="E433" s="598" t="s">
        <v>1730</v>
      </c>
      <c r="F433" s="599" t="s">
        <v>1006</v>
      </c>
    </row>
    <row r="434" spans="1:6">
      <c r="A434" s="596">
        <v>38979</v>
      </c>
      <c r="B434" s="597">
        <v>13130</v>
      </c>
      <c r="C434" s="598" t="s">
        <v>1726</v>
      </c>
      <c r="D434" s="598" t="s">
        <v>1727</v>
      </c>
      <c r="E434" s="598" t="s">
        <v>1730</v>
      </c>
      <c r="F434" s="599" t="s">
        <v>1006</v>
      </c>
    </row>
    <row r="435" spans="1:6">
      <c r="A435" s="596">
        <v>38979</v>
      </c>
      <c r="B435" s="597">
        <v>3000</v>
      </c>
      <c r="C435" s="598" t="s">
        <v>1728</v>
      </c>
      <c r="D435" s="598" t="s">
        <v>1725</v>
      </c>
      <c r="E435" s="598" t="s">
        <v>817</v>
      </c>
      <c r="F435" s="599" t="s">
        <v>1011</v>
      </c>
    </row>
    <row r="436" spans="1:6">
      <c r="A436" s="596">
        <v>38979</v>
      </c>
      <c r="B436" s="597">
        <v>13636</v>
      </c>
      <c r="C436" s="598" t="s">
        <v>1726</v>
      </c>
      <c r="D436" s="598" t="s">
        <v>1725</v>
      </c>
      <c r="E436" s="598" t="s">
        <v>1729</v>
      </c>
      <c r="F436" s="599" t="s">
        <v>1011</v>
      </c>
    </row>
    <row r="437" spans="1:6">
      <c r="A437" s="596">
        <v>38979</v>
      </c>
      <c r="B437" s="597">
        <v>14750</v>
      </c>
      <c r="C437" s="598" t="s">
        <v>811</v>
      </c>
      <c r="D437" s="598" t="s">
        <v>1725</v>
      </c>
      <c r="E437" s="598" t="s">
        <v>1729</v>
      </c>
      <c r="F437" s="599" t="s">
        <v>1006</v>
      </c>
    </row>
    <row r="438" spans="1:6">
      <c r="A438" s="596">
        <v>38979</v>
      </c>
      <c r="B438" s="597">
        <v>5000</v>
      </c>
      <c r="C438" s="598" t="s">
        <v>811</v>
      </c>
      <c r="D438" s="598" t="s">
        <v>1725</v>
      </c>
      <c r="E438" s="598" t="s">
        <v>817</v>
      </c>
      <c r="F438" s="599" t="s">
        <v>1011</v>
      </c>
    </row>
    <row r="439" spans="1:6">
      <c r="A439" s="596">
        <v>38979</v>
      </c>
      <c r="B439" s="597">
        <v>9000</v>
      </c>
      <c r="C439" s="598" t="s">
        <v>1724</v>
      </c>
      <c r="D439" s="598" t="s">
        <v>1725</v>
      </c>
      <c r="E439" s="598" t="s">
        <v>817</v>
      </c>
      <c r="F439" s="599" t="s">
        <v>1011</v>
      </c>
    </row>
    <row r="440" spans="1:6">
      <c r="A440" s="596">
        <v>38979</v>
      </c>
      <c r="B440" s="597">
        <v>75000</v>
      </c>
      <c r="C440" s="598" t="s">
        <v>1726</v>
      </c>
      <c r="D440" s="598" t="s">
        <v>1725</v>
      </c>
      <c r="E440" s="598" t="s">
        <v>1729</v>
      </c>
      <c r="F440" s="599" t="s">
        <v>1011</v>
      </c>
    </row>
    <row r="441" spans="1:6">
      <c r="A441" s="596">
        <v>38979</v>
      </c>
      <c r="B441" s="597">
        <v>500</v>
      </c>
      <c r="C441" s="598" t="s">
        <v>811</v>
      </c>
      <c r="D441" s="598" t="s">
        <v>1725</v>
      </c>
      <c r="E441" s="598" t="s">
        <v>1730</v>
      </c>
      <c r="F441" s="599" t="s">
        <v>1006</v>
      </c>
    </row>
    <row r="442" spans="1:6">
      <c r="A442" s="596">
        <v>38979</v>
      </c>
      <c r="B442" s="597">
        <v>6394</v>
      </c>
      <c r="C442" s="598" t="s">
        <v>811</v>
      </c>
      <c r="D442" s="598" t="s">
        <v>1725</v>
      </c>
      <c r="E442" s="598" t="s">
        <v>817</v>
      </c>
      <c r="F442" s="599" t="s">
        <v>1006</v>
      </c>
    </row>
    <row r="443" spans="1:6">
      <c r="A443" s="596">
        <v>38979</v>
      </c>
      <c r="B443" s="597">
        <v>13500</v>
      </c>
      <c r="C443" s="598" t="s">
        <v>1726</v>
      </c>
      <c r="D443" s="598" t="s">
        <v>1725</v>
      </c>
      <c r="E443" s="598" t="s">
        <v>1729</v>
      </c>
      <c r="F443" s="599" t="s">
        <v>1011</v>
      </c>
    </row>
    <row r="444" spans="1:6">
      <c r="A444" s="596">
        <v>38979</v>
      </c>
      <c r="B444" s="597">
        <v>240</v>
      </c>
      <c r="C444" s="598" t="s">
        <v>1728</v>
      </c>
      <c r="D444" s="598" t="s">
        <v>1725</v>
      </c>
      <c r="E444" s="598" t="s">
        <v>817</v>
      </c>
      <c r="F444" s="599" t="s">
        <v>1011</v>
      </c>
    </row>
    <row r="445" spans="1:6">
      <c r="A445" s="596">
        <v>38979</v>
      </c>
      <c r="B445" s="597">
        <v>2000</v>
      </c>
      <c r="C445" s="598" t="s">
        <v>1726</v>
      </c>
      <c r="D445" s="598" t="s">
        <v>1727</v>
      </c>
      <c r="E445" s="598" t="s">
        <v>817</v>
      </c>
      <c r="F445" s="599" t="s">
        <v>1011</v>
      </c>
    </row>
    <row r="446" spans="1:6">
      <c r="A446" s="596">
        <v>38979</v>
      </c>
      <c r="B446" s="597">
        <v>5000</v>
      </c>
      <c r="C446" s="598" t="s">
        <v>1728</v>
      </c>
      <c r="D446" s="598" t="s">
        <v>1725</v>
      </c>
      <c r="E446" s="598" t="s">
        <v>1729</v>
      </c>
      <c r="F446" s="599" t="s">
        <v>1011</v>
      </c>
    </row>
    <row r="447" spans="1:6">
      <c r="A447" s="596">
        <v>38979</v>
      </c>
      <c r="B447" s="597">
        <v>13000</v>
      </c>
      <c r="C447" s="598" t="s">
        <v>1726</v>
      </c>
      <c r="D447" s="598" t="s">
        <v>1725</v>
      </c>
      <c r="E447" s="598" t="s">
        <v>817</v>
      </c>
      <c r="F447" s="599" t="s">
        <v>1011</v>
      </c>
    </row>
    <row r="448" spans="1:6">
      <c r="A448" s="596">
        <v>38979</v>
      </c>
      <c r="B448" s="597">
        <v>6000</v>
      </c>
      <c r="C448" s="598" t="s">
        <v>811</v>
      </c>
      <c r="D448" s="598" t="s">
        <v>1725</v>
      </c>
      <c r="E448" s="598" t="s">
        <v>817</v>
      </c>
      <c r="F448" s="599" t="s">
        <v>1011</v>
      </c>
    </row>
    <row r="449" spans="1:6">
      <c r="A449" s="596">
        <v>38979</v>
      </c>
      <c r="B449" s="597">
        <v>40599</v>
      </c>
      <c r="C449" s="598" t="s">
        <v>811</v>
      </c>
      <c r="D449" s="598" t="s">
        <v>1725</v>
      </c>
      <c r="E449" s="598" t="s">
        <v>817</v>
      </c>
      <c r="F449" s="599" t="s">
        <v>1011</v>
      </c>
    </row>
    <row r="450" spans="1:6">
      <c r="A450" s="596">
        <v>38979</v>
      </c>
      <c r="B450" s="597">
        <v>12134</v>
      </c>
      <c r="C450" s="598" t="s">
        <v>1728</v>
      </c>
      <c r="D450" s="598" t="s">
        <v>1727</v>
      </c>
      <c r="E450" s="598" t="s">
        <v>1729</v>
      </c>
      <c r="F450" s="599" t="s">
        <v>1011</v>
      </c>
    </row>
    <row r="451" spans="1:6">
      <c r="A451" s="596">
        <v>38979</v>
      </c>
      <c r="B451" s="597">
        <v>344</v>
      </c>
      <c r="C451" s="598" t="s">
        <v>1728</v>
      </c>
      <c r="D451" s="598" t="s">
        <v>1725</v>
      </c>
      <c r="E451" s="598" t="s">
        <v>1730</v>
      </c>
      <c r="F451" s="599" t="s">
        <v>1011</v>
      </c>
    </row>
    <row r="452" spans="1:6">
      <c r="A452" s="596">
        <v>38979</v>
      </c>
      <c r="B452" s="597">
        <v>7000</v>
      </c>
      <c r="C452" s="598" t="s">
        <v>1724</v>
      </c>
      <c r="D452" s="598" t="s">
        <v>1725</v>
      </c>
      <c r="E452" s="598" t="s">
        <v>1729</v>
      </c>
      <c r="F452" s="599" t="s">
        <v>1006</v>
      </c>
    </row>
    <row r="453" spans="1:6">
      <c r="A453" s="596">
        <v>38979</v>
      </c>
      <c r="B453" s="597">
        <v>4000</v>
      </c>
      <c r="C453" s="598" t="s">
        <v>811</v>
      </c>
      <c r="D453" s="598" t="s">
        <v>1725</v>
      </c>
      <c r="E453" s="598" t="s">
        <v>1729</v>
      </c>
      <c r="F453" s="599" t="s">
        <v>1011</v>
      </c>
    </row>
    <row r="454" spans="1:6">
      <c r="A454" s="596">
        <v>38979</v>
      </c>
      <c r="B454" s="597">
        <v>11498</v>
      </c>
      <c r="C454" s="598" t="s">
        <v>1726</v>
      </c>
      <c r="D454" s="598" t="s">
        <v>1727</v>
      </c>
      <c r="E454" s="598" t="s">
        <v>1729</v>
      </c>
      <c r="F454" s="599" t="s">
        <v>1006</v>
      </c>
    </row>
    <row r="455" spans="1:6">
      <c r="A455" s="596">
        <v>38979</v>
      </c>
      <c r="B455" s="597">
        <v>14851</v>
      </c>
      <c r="C455" s="598" t="s">
        <v>811</v>
      </c>
      <c r="D455" s="598" t="s">
        <v>1727</v>
      </c>
      <c r="E455" s="598" t="s">
        <v>817</v>
      </c>
      <c r="F455" s="599" t="s">
        <v>1011</v>
      </c>
    </row>
    <row r="456" spans="1:6">
      <c r="A456" s="596">
        <v>38979</v>
      </c>
      <c r="B456" s="597">
        <v>7258</v>
      </c>
      <c r="C456" s="598" t="s">
        <v>811</v>
      </c>
      <c r="D456" s="598" t="s">
        <v>1725</v>
      </c>
      <c r="E456" s="598" t="s">
        <v>817</v>
      </c>
      <c r="F456" s="599" t="s">
        <v>1011</v>
      </c>
    </row>
    <row r="457" spans="1:6">
      <c r="A457" s="596">
        <v>38979</v>
      </c>
      <c r="B457" s="597">
        <v>12724</v>
      </c>
      <c r="C457" s="598" t="s">
        <v>1726</v>
      </c>
      <c r="D457" s="598" t="s">
        <v>1725</v>
      </c>
      <c r="E457" s="598" t="s">
        <v>1730</v>
      </c>
      <c r="F457" s="599" t="s">
        <v>1006</v>
      </c>
    </row>
    <row r="458" spans="1:6">
      <c r="A458" s="596">
        <v>38979</v>
      </c>
      <c r="B458" s="597">
        <v>15703</v>
      </c>
      <c r="C458" s="598" t="s">
        <v>1726</v>
      </c>
      <c r="D458" s="598" t="s">
        <v>1725</v>
      </c>
      <c r="E458" s="598" t="s">
        <v>817</v>
      </c>
      <c r="F458" s="599" t="s">
        <v>1011</v>
      </c>
    </row>
    <row r="459" spans="1:6">
      <c r="A459" s="596">
        <v>38979</v>
      </c>
      <c r="B459" s="597">
        <v>4000</v>
      </c>
      <c r="C459" s="598" t="s">
        <v>1728</v>
      </c>
      <c r="D459" s="598" t="s">
        <v>1725</v>
      </c>
      <c r="E459" s="598" t="s">
        <v>1730</v>
      </c>
      <c r="F459" s="599" t="s">
        <v>1011</v>
      </c>
    </row>
    <row r="460" spans="1:6">
      <c r="A460" s="596">
        <v>38979</v>
      </c>
      <c r="B460" s="597">
        <v>13903</v>
      </c>
      <c r="C460" s="598" t="s">
        <v>1726</v>
      </c>
      <c r="D460" s="598" t="s">
        <v>1725</v>
      </c>
      <c r="E460" s="598" t="s">
        <v>817</v>
      </c>
      <c r="F460" s="599" t="s">
        <v>1006</v>
      </c>
    </row>
    <row r="461" spans="1:6">
      <c r="A461" s="596">
        <v>38979</v>
      </c>
      <c r="B461" s="597">
        <v>8545</v>
      </c>
      <c r="C461" s="598" t="s">
        <v>1728</v>
      </c>
      <c r="D461" s="598" t="s">
        <v>1727</v>
      </c>
      <c r="E461" s="598" t="s">
        <v>1729</v>
      </c>
      <c r="F461" s="599" t="s">
        <v>1011</v>
      </c>
    </row>
    <row r="462" spans="1:6">
      <c r="A462" s="596">
        <v>38979</v>
      </c>
      <c r="B462" s="597">
        <v>4779</v>
      </c>
      <c r="C462" s="598" t="s">
        <v>1728</v>
      </c>
      <c r="D462" s="598" t="s">
        <v>1727</v>
      </c>
      <c r="E462" s="598" t="s">
        <v>1730</v>
      </c>
      <c r="F462" s="599" t="s">
        <v>1011</v>
      </c>
    </row>
    <row r="463" spans="1:6">
      <c r="A463" s="596">
        <v>38979</v>
      </c>
      <c r="B463" s="597">
        <v>240</v>
      </c>
      <c r="C463" s="598" t="s">
        <v>1728</v>
      </c>
      <c r="D463" s="598" t="s">
        <v>1725</v>
      </c>
      <c r="E463" s="598" t="s">
        <v>817</v>
      </c>
      <c r="F463" s="599" t="s">
        <v>1011</v>
      </c>
    </row>
    <row r="464" spans="1:6">
      <c r="A464" s="596">
        <v>38979</v>
      </c>
      <c r="B464" s="597">
        <v>14169</v>
      </c>
      <c r="C464" s="598" t="s">
        <v>1726</v>
      </c>
      <c r="D464" s="598" t="s">
        <v>1725</v>
      </c>
      <c r="E464" s="598" t="s">
        <v>1730</v>
      </c>
      <c r="F464" s="599" t="s">
        <v>1006</v>
      </c>
    </row>
    <row r="465" spans="1:6">
      <c r="A465" s="596">
        <v>38979</v>
      </c>
      <c r="B465" s="597">
        <v>13519</v>
      </c>
      <c r="C465" s="598" t="s">
        <v>1726</v>
      </c>
      <c r="D465" s="598" t="s">
        <v>1725</v>
      </c>
      <c r="E465" s="598" t="s">
        <v>817</v>
      </c>
      <c r="F465" s="599" t="s">
        <v>1011</v>
      </c>
    </row>
    <row r="466" spans="1:6">
      <c r="A466" s="596">
        <v>38979</v>
      </c>
      <c r="B466" s="597">
        <v>4810</v>
      </c>
      <c r="C466" s="598" t="s">
        <v>1728</v>
      </c>
      <c r="D466" s="598" t="s">
        <v>1727</v>
      </c>
      <c r="E466" s="598" t="s">
        <v>817</v>
      </c>
      <c r="F466" s="599" t="s">
        <v>1011</v>
      </c>
    </row>
    <row r="467" spans="1:6">
      <c r="A467" s="596">
        <v>38979</v>
      </c>
      <c r="B467" s="597">
        <v>12000</v>
      </c>
      <c r="C467" s="598" t="s">
        <v>1726</v>
      </c>
      <c r="D467" s="598" t="s">
        <v>1725</v>
      </c>
      <c r="E467" s="598" t="s">
        <v>1729</v>
      </c>
      <c r="F467" s="599" t="s">
        <v>1011</v>
      </c>
    </row>
    <row r="468" spans="1:6">
      <c r="A468" s="596">
        <v>38979</v>
      </c>
      <c r="B468" s="597">
        <v>4000</v>
      </c>
      <c r="C468" s="598" t="s">
        <v>1728</v>
      </c>
      <c r="D468" s="598" t="s">
        <v>1725</v>
      </c>
      <c r="E468" s="598" t="s">
        <v>1729</v>
      </c>
      <c r="F468" s="599" t="s">
        <v>1006</v>
      </c>
    </row>
    <row r="469" spans="1:6">
      <c r="A469" s="596">
        <v>38979</v>
      </c>
      <c r="B469" s="597">
        <v>2749</v>
      </c>
      <c r="C469" s="598" t="s">
        <v>1728</v>
      </c>
      <c r="D469" s="598" t="s">
        <v>1725</v>
      </c>
      <c r="E469" s="598" t="s">
        <v>817</v>
      </c>
      <c r="F469" s="599" t="s">
        <v>1011</v>
      </c>
    </row>
    <row r="470" spans="1:6">
      <c r="A470" s="596">
        <v>38979</v>
      </c>
      <c r="B470" s="597">
        <v>4635</v>
      </c>
      <c r="C470" s="598" t="s">
        <v>1728</v>
      </c>
      <c r="D470" s="598" t="s">
        <v>1725</v>
      </c>
      <c r="E470" s="598" t="s">
        <v>817</v>
      </c>
      <c r="F470" s="599" t="s">
        <v>1011</v>
      </c>
    </row>
    <row r="471" spans="1:6">
      <c r="A471" s="596">
        <v>38979</v>
      </c>
      <c r="B471" s="597">
        <v>4000</v>
      </c>
      <c r="C471" s="598" t="s">
        <v>1728</v>
      </c>
      <c r="D471" s="598" t="s">
        <v>1725</v>
      </c>
      <c r="E471" s="598" t="s">
        <v>817</v>
      </c>
      <c r="F471" s="599" t="s">
        <v>1011</v>
      </c>
    </row>
    <row r="472" spans="1:6">
      <c r="A472" s="596">
        <v>38979</v>
      </c>
      <c r="B472" s="597">
        <v>8000</v>
      </c>
      <c r="C472" s="598" t="s">
        <v>811</v>
      </c>
      <c r="D472" s="598" t="s">
        <v>1727</v>
      </c>
      <c r="E472" s="598" t="s">
        <v>817</v>
      </c>
      <c r="F472" s="599" t="s">
        <v>1011</v>
      </c>
    </row>
    <row r="473" spans="1:6">
      <c r="A473" s="596">
        <v>38979</v>
      </c>
      <c r="B473" s="597">
        <v>10768</v>
      </c>
      <c r="C473" s="598" t="s">
        <v>1726</v>
      </c>
      <c r="D473" s="598" t="s">
        <v>1725</v>
      </c>
      <c r="E473" s="598" t="s">
        <v>817</v>
      </c>
      <c r="F473" s="599" t="s">
        <v>1006</v>
      </c>
    </row>
    <row r="474" spans="1:6">
      <c r="A474" s="596">
        <v>38979</v>
      </c>
      <c r="B474" s="597">
        <v>7884</v>
      </c>
      <c r="C474" s="598" t="s">
        <v>1726</v>
      </c>
      <c r="D474" s="598" t="s">
        <v>1727</v>
      </c>
      <c r="E474" s="598" t="s">
        <v>1729</v>
      </c>
      <c r="F474" s="599" t="s">
        <v>1011</v>
      </c>
    </row>
    <row r="475" spans="1:6">
      <c r="A475" s="596">
        <v>38979</v>
      </c>
      <c r="B475" s="597">
        <v>12903</v>
      </c>
      <c r="C475" s="598" t="s">
        <v>1726</v>
      </c>
      <c r="D475" s="598" t="s">
        <v>1727</v>
      </c>
      <c r="E475" s="598" t="s">
        <v>1729</v>
      </c>
      <c r="F475" s="599" t="s">
        <v>1011</v>
      </c>
    </row>
    <row r="476" spans="1:6">
      <c r="A476" s="596">
        <v>38979</v>
      </c>
      <c r="B476" s="597">
        <v>5000</v>
      </c>
      <c r="C476" s="598" t="s">
        <v>811</v>
      </c>
      <c r="D476" s="598" t="s">
        <v>1725</v>
      </c>
      <c r="E476" s="598" t="s">
        <v>1729</v>
      </c>
      <c r="F476" s="599" t="s">
        <v>1006</v>
      </c>
    </row>
    <row r="477" spans="1:6">
      <c r="A477" s="596">
        <v>38979</v>
      </c>
      <c r="B477" s="597">
        <v>4000</v>
      </c>
      <c r="C477" s="598" t="s">
        <v>1728</v>
      </c>
      <c r="D477" s="598" t="s">
        <v>1725</v>
      </c>
      <c r="E477" s="598" t="s">
        <v>1729</v>
      </c>
      <c r="F477" s="599" t="s">
        <v>1011</v>
      </c>
    </row>
    <row r="478" spans="1:6">
      <c r="A478" s="596">
        <v>38979</v>
      </c>
      <c r="B478" s="597">
        <v>4000</v>
      </c>
      <c r="C478" s="598" t="s">
        <v>1728</v>
      </c>
      <c r="D478" s="598" t="s">
        <v>1725</v>
      </c>
      <c r="E478" s="598" t="s">
        <v>817</v>
      </c>
      <c r="F478" s="599" t="s">
        <v>1006</v>
      </c>
    </row>
    <row r="479" spans="1:6">
      <c r="A479" s="596">
        <v>38979</v>
      </c>
      <c r="B479" s="597">
        <v>500</v>
      </c>
      <c r="C479" s="598" t="s">
        <v>811</v>
      </c>
      <c r="D479" s="598" t="s">
        <v>1725</v>
      </c>
      <c r="E479" s="598" t="s">
        <v>1730</v>
      </c>
      <c r="F479" s="599" t="s">
        <v>1011</v>
      </c>
    </row>
    <row r="480" spans="1:6">
      <c r="A480" s="596">
        <v>38979</v>
      </c>
      <c r="B480" s="597">
        <v>6000</v>
      </c>
      <c r="C480" s="598" t="s">
        <v>811</v>
      </c>
      <c r="D480" s="598" t="s">
        <v>1725</v>
      </c>
      <c r="E480" s="598" t="s">
        <v>817</v>
      </c>
      <c r="F480" s="599" t="s">
        <v>1011</v>
      </c>
    </row>
    <row r="481" spans="1:6">
      <c r="A481" s="596">
        <v>38979</v>
      </c>
      <c r="B481" s="597">
        <v>10147</v>
      </c>
      <c r="C481" s="598" t="s">
        <v>811</v>
      </c>
      <c r="D481" s="598" t="s">
        <v>1725</v>
      </c>
      <c r="E481" s="598" t="s">
        <v>817</v>
      </c>
      <c r="F481" s="599" t="s">
        <v>1011</v>
      </c>
    </row>
    <row r="482" spans="1:6">
      <c r="A482" s="596">
        <v>38979</v>
      </c>
      <c r="B482" s="597">
        <v>500</v>
      </c>
      <c r="C482" s="598" t="s">
        <v>811</v>
      </c>
      <c r="D482" s="598" t="s">
        <v>1725</v>
      </c>
      <c r="E482" s="598" t="s">
        <v>1730</v>
      </c>
      <c r="F482" s="599" t="s">
        <v>1011</v>
      </c>
    </row>
    <row r="483" spans="1:6">
      <c r="A483" s="596">
        <v>38979</v>
      </c>
      <c r="B483" s="597">
        <v>3000</v>
      </c>
      <c r="C483" s="598" t="s">
        <v>1728</v>
      </c>
      <c r="D483" s="598" t="s">
        <v>1725</v>
      </c>
      <c r="E483" s="598" t="s">
        <v>817</v>
      </c>
      <c r="F483" s="599" t="s">
        <v>1011</v>
      </c>
    </row>
    <row r="484" spans="1:6">
      <c r="A484" s="596">
        <v>38979</v>
      </c>
      <c r="B484" s="597">
        <v>100</v>
      </c>
      <c r="C484" s="598" t="s">
        <v>1728</v>
      </c>
      <c r="D484" s="598" t="s">
        <v>1725</v>
      </c>
      <c r="E484" s="598" t="s">
        <v>817</v>
      </c>
      <c r="F484" s="599" t="s">
        <v>1011</v>
      </c>
    </row>
    <row r="485" spans="1:6">
      <c r="A485" s="596">
        <v>38979</v>
      </c>
      <c r="B485" s="597">
        <v>2878</v>
      </c>
      <c r="C485" s="598" t="s">
        <v>811</v>
      </c>
      <c r="D485" s="598" t="s">
        <v>1725</v>
      </c>
      <c r="E485" s="598" t="s">
        <v>1729</v>
      </c>
      <c r="F485" s="599" t="s">
        <v>1011</v>
      </c>
    </row>
    <row r="486" spans="1:6">
      <c r="A486" s="596">
        <v>38979</v>
      </c>
      <c r="B486" s="597">
        <v>3075</v>
      </c>
      <c r="C486" s="598" t="s">
        <v>1728</v>
      </c>
      <c r="D486" s="598" t="s">
        <v>1725</v>
      </c>
      <c r="E486" s="598" t="s">
        <v>1730</v>
      </c>
      <c r="F486" s="599" t="s">
        <v>1006</v>
      </c>
    </row>
    <row r="487" spans="1:6">
      <c r="A487" s="596">
        <v>38980</v>
      </c>
      <c r="B487" s="597">
        <v>6762</v>
      </c>
      <c r="C487" s="598" t="s">
        <v>811</v>
      </c>
      <c r="D487" s="598" t="s">
        <v>1725</v>
      </c>
      <c r="E487" s="598" t="s">
        <v>817</v>
      </c>
      <c r="F487" s="599" t="s">
        <v>1011</v>
      </c>
    </row>
    <row r="488" spans="1:6">
      <c r="A488" s="596">
        <v>38980</v>
      </c>
      <c r="B488" s="597">
        <v>5664</v>
      </c>
      <c r="C488" s="598" t="s">
        <v>811</v>
      </c>
      <c r="D488" s="598" t="s">
        <v>1725</v>
      </c>
      <c r="E488" s="598" t="s">
        <v>1729</v>
      </c>
      <c r="F488" s="599" t="s">
        <v>1006</v>
      </c>
    </row>
    <row r="489" spans="1:6">
      <c r="A489" s="596">
        <v>38980</v>
      </c>
      <c r="B489" s="597">
        <v>133</v>
      </c>
      <c r="C489" s="598" t="s">
        <v>1728</v>
      </c>
      <c r="D489" s="598" t="s">
        <v>1725</v>
      </c>
      <c r="E489" s="598" t="s">
        <v>1730</v>
      </c>
      <c r="F489" s="599" t="s">
        <v>1011</v>
      </c>
    </row>
    <row r="490" spans="1:6">
      <c r="A490" s="596">
        <v>38980</v>
      </c>
      <c r="B490" s="597">
        <v>7970</v>
      </c>
      <c r="C490" s="598" t="s">
        <v>811</v>
      </c>
      <c r="D490" s="598" t="s">
        <v>1727</v>
      </c>
      <c r="E490" s="598" t="s">
        <v>817</v>
      </c>
      <c r="F490" s="599" t="s">
        <v>1011</v>
      </c>
    </row>
    <row r="491" spans="1:6">
      <c r="A491" s="596">
        <v>38980</v>
      </c>
      <c r="B491" s="597">
        <v>3807</v>
      </c>
      <c r="C491" s="598" t="s">
        <v>1728</v>
      </c>
      <c r="D491" s="598" t="s">
        <v>1725</v>
      </c>
      <c r="E491" s="598" t="s">
        <v>1730</v>
      </c>
      <c r="F491" s="599" t="s">
        <v>1011</v>
      </c>
    </row>
    <row r="492" spans="1:6">
      <c r="A492" s="596">
        <v>38980</v>
      </c>
      <c r="B492" s="597">
        <v>7013</v>
      </c>
      <c r="C492" s="598" t="s">
        <v>811</v>
      </c>
      <c r="D492" s="598" t="s">
        <v>1725</v>
      </c>
      <c r="E492" s="598" t="s">
        <v>1729</v>
      </c>
      <c r="F492" s="599" t="s">
        <v>1011</v>
      </c>
    </row>
    <row r="493" spans="1:6">
      <c r="A493" s="596">
        <v>38980</v>
      </c>
      <c r="B493" s="597">
        <v>10976</v>
      </c>
      <c r="C493" s="598" t="s">
        <v>1728</v>
      </c>
      <c r="D493" s="598" t="s">
        <v>1725</v>
      </c>
      <c r="E493" s="598" t="s">
        <v>1730</v>
      </c>
      <c r="F493" s="599" t="s">
        <v>1006</v>
      </c>
    </row>
    <row r="494" spans="1:6">
      <c r="A494" s="596">
        <v>38980</v>
      </c>
      <c r="B494" s="597">
        <v>7342</v>
      </c>
      <c r="C494" s="598" t="s">
        <v>1728</v>
      </c>
      <c r="D494" s="598" t="s">
        <v>1725</v>
      </c>
      <c r="E494" s="598" t="s">
        <v>817</v>
      </c>
      <c r="F494" s="599" t="s">
        <v>1011</v>
      </c>
    </row>
    <row r="495" spans="1:6">
      <c r="A495" s="596">
        <v>38980</v>
      </c>
      <c r="B495" s="597">
        <v>12455</v>
      </c>
      <c r="C495" s="598" t="s">
        <v>1724</v>
      </c>
      <c r="D495" s="598" t="s">
        <v>1727</v>
      </c>
      <c r="E495" s="598" t="s">
        <v>1729</v>
      </c>
      <c r="F495" s="599" t="s">
        <v>1011</v>
      </c>
    </row>
    <row r="496" spans="1:6">
      <c r="A496" s="596">
        <v>38980</v>
      </c>
      <c r="B496" s="597">
        <v>8633</v>
      </c>
      <c r="C496" s="598" t="s">
        <v>811</v>
      </c>
      <c r="D496" s="598" t="s">
        <v>1727</v>
      </c>
      <c r="E496" s="598" t="s">
        <v>1730</v>
      </c>
      <c r="F496" s="599" t="s">
        <v>1011</v>
      </c>
    </row>
    <row r="497" spans="1:6">
      <c r="A497" s="596">
        <v>38980</v>
      </c>
      <c r="B497" s="597">
        <v>9591</v>
      </c>
      <c r="C497" s="598" t="s">
        <v>1728</v>
      </c>
      <c r="D497" s="598" t="s">
        <v>1727</v>
      </c>
      <c r="E497" s="598" t="s">
        <v>1730</v>
      </c>
      <c r="F497" s="599" t="s">
        <v>1011</v>
      </c>
    </row>
    <row r="498" spans="1:6">
      <c r="A498" s="596">
        <v>38980</v>
      </c>
      <c r="B498" s="597">
        <v>10000</v>
      </c>
      <c r="C498" s="598" t="s">
        <v>1724</v>
      </c>
      <c r="D498" s="598" t="s">
        <v>1727</v>
      </c>
      <c r="E498" s="598" t="s">
        <v>1729</v>
      </c>
      <c r="F498" s="599" t="s">
        <v>1011</v>
      </c>
    </row>
    <row r="499" spans="1:6">
      <c r="A499" s="596">
        <v>38980</v>
      </c>
      <c r="B499" s="597">
        <v>15208</v>
      </c>
      <c r="C499" s="598" t="s">
        <v>1726</v>
      </c>
      <c r="D499" s="598" t="s">
        <v>1725</v>
      </c>
      <c r="E499" s="598" t="s">
        <v>817</v>
      </c>
      <c r="F499" s="599" t="s">
        <v>1011</v>
      </c>
    </row>
    <row r="500" spans="1:6">
      <c r="A500" s="596">
        <v>38980</v>
      </c>
      <c r="B500" s="597">
        <v>12158</v>
      </c>
      <c r="C500" s="598" t="s">
        <v>1728</v>
      </c>
      <c r="D500" s="598" t="s">
        <v>1725</v>
      </c>
      <c r="E500" s="598" t="s">
        <v>817</v>
      </c>
      <c r="F500" s="599" t="s">
        <v>1011</v>
      </c>
    </row>
    <row r="501" spans="1:6">
      <c r="A501" s="596">
        <v>38980</v>
      </c>
      <c r="B501" s="597">
        <v>75000</v>
      </c>
      <c r="C501" s="598" t="s">
        <v>1726</v>
      </c>
      <c r="D501" s="598" t="s">
        <v>1725</v>
      </c>
      <c r="E501" s="598" t="s">
        <v>1729</v>
      </c>
      <c r="F501" s="599" t="s">
        <v>1011</v>
      </c>
    </row>
    <row r="502" spans="1:6">
      <c r="A502" s="596">
        <v>38980</v>
      </c>
      <c r="B502" s="597">
        <v>6761</v>
      </c>
      <c r="C502" s="598" t="s">
        <v>1726</v>
      </c>
      <c r="D502" s="598" t="s">
        <v>1727</v>
      </c>
      <c r="E502" s="598" t="s">
        <v>817</v>
      </c>
      <c r="F502" s="599" t="s">
        <v>1011</v>
      </c>
    </row>
    <row r="503" spans="1:6">
      <c r="A503" s="596">
        <v>38980</v>
      </c>
      <c r="B503" s="597">
        <v>12198</v>
      </c>
      <c r="C503" s="598" t="s">
        <v>811</v>
      </c>
      <c r="D503" s="598" t="s">
        <v>1725</v>
      </c>
      <c r="E503" s="598" t="s">
        <v>1729</v>
      </c>
      <c r="F503" s="599" t="s">
        <v>1006</v>
      </c>
    </row>
    <row r="504" spans="1:6">
      <c r="A504" s="596">
        <v>38980</v>
      </c>
      <c r="B504" s="597">
        <v>5981</v>
      </c>
      <c r="C504" s="598" t="s">
        <v>811</v>
      </c>
      <c r="D504" s="598" t="s">
        <v>1727</v>
      </c>
      <c r="E504" s="598" t="s">
        <v>1730</v>
      </c>
      <c r="F504" s="599" t="s">
        <v>1006</v>
      </c>
    </row>
    <row r="505" spans="1:6">
      <c r="A505" s="596">
        <v>38980</v>
      </c>
      <c r="B505" s="597">
        <v>13900</v>
      </c>
      <c r="C505" s="598" t="s">
        <v>811</v>
      </c>
      <c r="D505" s="598" t="s">
        <v>1725</v>
      </c>
      <c r="E505" s="598" t="s">
        <v>817</v>
      </c>
      <c r="F505" s="599" t="s">
        <v>1011</v>
      </c>
    </row>
    <row r="506" spans="1:6">
      <c r="A506" s="596">
        <v>38980</v>
      </c>
      <c r="B506" s="597">
        <v>6608</v>
      </c>
      <c r="C506" s="598" t="s">
        <v>811</v>
      </c>
      <c r="D506" s="598" t="s">
        <v>1727</v>
      </c>
      <c r="E506" s="598" t="s">
        <v>1729</v>
      </c>
      <c r="F506" s="599" t="s">
        <v>1006</v>
      </c>
    </row>
    <row r="507" spans="1:6">
      <c r="A507" s="596">
        <v>38980</v>
      </c>
      <c r="B507" s="597">
        <v>600</v>
      </c>
      <c r="C507" s="598" t="s">
        <v>811</v>
      </c>
      <c r="D507" s="598" t="s">
        <v>1725</v>
      </c>
      <c r="E507" s="598" t="s">
        <v>817</v>
      </c>
      <c r="F507" s="599" t="s">
        <v>1011</v>
      </c>
    </row>
    <row r="508" spans="1:6">
      <c r="A508" s="596">
        <v>38980</v>
      </c>
      <c r="B508" s="597">
        <v>12958</v>
      </c>
      <c r="C508" s="598" t="s">
        <v>1728</v>
      </c>
      <c r="D508" s="598" t="s">
        <v>1725</v>
      </c>
      <c r="E508" s="598" t="s">
        <v>817</v>
      </c>
      <c r="F508" s="599" t="s">
        <v>1011</v>
      </c>
    </row>
    <row r="509" spans="1:6">
      <c r="A509" s="596">
        <v>38980</v>
      </c>
      <c r="B509" s="597">
        <v>4323</v>
      </c>
      <c r="C509" s="598" t="s">
        <v>1726</v>
      </c>
      <c r="D509" s="598" t="s">
        <v>1725</v>
      </c>
      <c r="E509" s="598" t="s">
        <v>1730</v>
      </c>
      <c r="F509" s="599" t="s">
        <v>1011</v>
      </c>
    </row>
    <row r="510" spans="1:6">
      <c r="A510" s="596">
        <v>38980</v>
      </c>
      <c r="B510" s="597">
        <v>9251</v>
      </c>
      <c r="C510" s="598" t="s">
        <v>1726</v>
      </c>
      <c r="D510" s="598" t="s">
        <v>1725</v>
      </c>
      <c r="E510" s="598" t="s">
        <v>817</v>
      </c>
      <c r="F510" s="599" t="s">
        <v>1006</v>
      </c>
    </row>
    <row r="511" spans="1:6">
      <c r="A511" s="596">
        <v>38980</v>
      </c>
      <c r="B511" s="597">
        <v>2749</v>
      </c>
      <c r="C511" s="598" t="s">
        <v>1728</v>
      </c>
      <c r="D511" s="598" t="s">
        <v>1725</v>
      </c>
      <c r="E511" s="598" t="s">
        <v>817</v>
      </c>
      <c r="F511" s="599" t="s">
        <v>1011</v>
      </c>
    </row>
    <row r="512" spans="1:6">
      <c r="A512" s="596">
        <v>38980</v>
      </c>
      <c r="B512" s="597">
        <v>11684</v>
      </c>
      <c r="C512" s="598" t="s">
        <v>811</v>
      </c>
      <c r="D512" s="598" t="s">
        <v>1727</v>
      </c>
      <c r="E512" s="598" t="s">
        <v>817</v>
      </c>
      <c r="F512" s="599" t="s">
        <v>1006</v>
      </c>
    </row>
    <row r="513" spans="1:6">
      <c r="A513" s="596">
        <v>38980</v>
      </c>
      <c r="B513" s="597">
        <v>7604</v>
      </c>
      <c r="C513" s="598" t="s">
        <v>1728</v>
      </c>
      <c r="D513" s="598" t="s">
        <v>1727</v>
      </c>
      <c r="E513" s="598" t="s">
        <v>817</v>
      </c>
      <c r="F513" s="599" t="s">
        <v>1006</v>
      </c>
    </row>
    <row r="514" spans="1:6">
      <c r="A514" s="596">
        <v>38980</v>
      </c>
      <c r="B514" s="597">
        <v>13000</v>
      </c>
      <c r="C514" s="598" t="s">
        <v>1726</v>
      </c>
      <c r="D514" s="598" t="s">
        <v>1727</v>
      </c>
      <c r="E514" s="598" t="s">
        <v>1730</v>
      </c>
      <c r="F514" s="599" t="s">
        <v>1011</v>
      </c>
    </row>
    <row r="515" spans="1:6">
      <c r="A515" s="596">
        <v>38980</v>
      </c>
      <c r="B515" s="597">
        <v>11801</v>
      </c>
      <c r="C515" s="598" t="s">
        <v>811</v>
      </c>
      <c r="D515" s="598" t="s">
        <v>1725</v>
      </c>
      <c r="E515" s="598" t="s">
        <v>1729</v>
      </c>
      <c r="F515" s="599" t="s">
        <v>1011</v>
      </c>
    </row>
    <row r="516" spans="1:6">
      <c r="A516" s="596">
        <v>38980</v>
      </c>
      <c r="B516" s="597">
        <v>10329</v>
      </c>
      <c r="C516" s="598" t="s">
        <v>811</v>
      </c>
      <c r="D516" s="598" t="s">
        <v>1727</v>
      </c>
      <c r="E516" s="598" t="s">
        <v>817</v>
      </c>
      <c r="F516" s="599" t="s">
        <v>1011</v>
      </c>
    </row>
    <row r="517" spans="1:6">
      <c r="A517" s="596">
        <v>38981</v>
      </c>
      <c r="B517" s="597">
        <v>11935</v>
      </c>
      <c r="C517" s="598" t="s">
        <v>811</v>
      </c>
      <c r="D517" s="598" t="s">
        <v>1725</v>
      </c>
      <c r="E517" s="598" t="s">
        <v>1729</v>
      </c>
      <c r="F517" s="599" t="s">
        <v>1011</v>
      </c>
    </row>
    <row r="518" spans="1:6">
      <c r="A518" s="596">
        <v>38981</v>
      </c>
      <c r="B518" s="597">
        <v>4635</v>
      </c>
      <c r="C518" s="598" t="s">
        <v>1728</v>
      </c>
      <c r="D518" s="598" t="s">
        <v>1725</v>
      </c>
      <c r="E518" s="598" t="s">
        <v>817</v>
      </c>
      <c r="F518" s="599" t="s">
        <v>1011</v>
      </c>
    </row>
    <row r="519" spans="1:6">
      <c r="A519" s="596">
        <v>38981</v>
      </c>
      <c r="B519" s="597">
        <v>4000</v>
      </c>
      <c r="C519" s="598" t="s">
        <v>1728</v>
      </c>
      <c r="D519" s="598" t="s">
        <v>1725</v>
      </c>
      <c r="E519" s="598" t="s">
        <v>1729</v>
      </c>
      <c r="F519" s="599" t="s">
        <v>1011</v>
      </c>
    </row>
    <row r="520" spans="1:6">
      <c r="A520" s="596">
        <v>38981</v>
      </c>
      <c r="B520" s="597">
        <v>4000</v>
      </c>
      <c r="C520" s="598" t="s">
        <v>1728</v>
      </c>
      <c r="D520" s="598" t="s">
        <v>1725</v>
      </c>
      <c r="E520" s="598" t="s">
        <v>817</v>
      </c>
      <c r="F520" s="599" t="s">
        <v>1006</v>
      </c>
    </row>
    <row r="521" spans="1:6">
      <c r="A521" s="596">
        <v>38981</v>
      </c>
      <c r="B521" s="597">
        <v>4000</v>
      </c>
      <c r="C521" s="598" t="s">
        <v>1728</v>
      </c>
      <c r="D521" s="598" t="s">
        <v>1725</v>
      </c>
      <c r="E521" s="598" t="s">
        <v>817</v>
      </c>
      <c r="F521" s="599" t="s">
        <v>1011</v>
      </c>
    </row>
    <row r="522" spans="1:6">
      <c r="A522" s="596">
        <v>38981</v>
      </c>
      <c r="B522" s="597">
        <v>6379</v>
      </c>
      <c r="C522" s="598" t="s">
        <v>1728</v>
      </c>
      <c r="D522" s="598" t="s">
        <v>1727</v>
      </c>
      <c r="E522" s="598" t="s">
        <v>1729</v>
      </c>
      <c r="F522" s="599" t="s">
        <v>1011</v>
      </c>
    </row>
    <row r="523" spans="1:6">
      <c r="A523" s="596">
        <v>38981</v>
      </c>
      <c r="B523" s="597">
        <v>3951</v>
      </c>
      <c r="C523" s="598" t="s">
        <v>1728</v>
      </c>
      <c r="D523" s="598" t="s">
        <v>1725</v>
      </c>
      <c r="E523" s="598" t="s">
        <v>817</v>
      </c>
      <c r="F523" s="599" t="s">
        <v>1006</v>
      </c>
    </row>
    <row r="524" spans="1:6">
      <c r="A524" s="596">
        <v>38981</v>
      </c>
      <c r="B524" s="597">
        <v>10101</v>
      </c>
      <c r="C524" s="598" t="s">
        <v>811</v>
      </c>
      <c r="D524" s="598" t="s">
        <v>1727</v>
      </c>
      <c r="E524" s="598" t="s">
        <v>817</v>
      </c>
      <c r="F524" s="599" t="s">
        <v>1011</v>
      </c>
    </row>
    <row r="525" spans="1:6">
      <c r="A525" s="596">
        <v>38981</v>
      </c>
      <c r="B525" s="597">
        <v>13000</v>
      </c>
      <c r="C525" s="598" t="s">
        <v>1726</v>
      </c>
      <c r="D525" s="598" t="s">
        <v>1725</v>
      </c>
      <c r="E525" s="598" t="s">
        <v>817</v>
      </c>
      <c r="F525" s="599" t="s">
        <v>1011</v>
      </c>
    </row>
    <row r="526" spans="1:6">
      <c r="A526" s="596">
        <v>38981</v>
      </c>
      <c r="B526" s="597">
        <v>5680</v>
      </c>
      <c r="C526" s="598" t="s">
        <v>811</v>
      </c>
      <c r="D526" s="598" t="s">
        <v>1727</v>
      </c>
      <c r="E526" s="598" t="s">
        <v>817</v>
      </c>
      <c r="F526" s="599" t="s">
        <v>1011</v>
      </c>
    </row>
    <row r="527" spans="1:6">
      <c r="A527" s="596">
        <v>38981</v>
      </c>
      <c r="B527" s="597">
        <v>8469</v>
      </c>
      <c r="C527" s="598" t="s">
        <v>1726</v>
      </c>
      <c r="D527" s="598" t="s">
        <v>1725</v>
      </c>
      <c r="E527" s="598" t="s">
        <v>817</v>
      </c>
      <c r="F527" s="599" t="s">
        <v>1011</v>
      </c>
    </row>
    <row r="528" spans="1:6">
      <c r="A528" s="596">
        <v>38981</v>
      </c>
      <c r="B528" s="597">
        <v>344</v>
      </c>
      <c r="C528" s="598" t="s">
        <v>1728</v>
      </c>
      <c r="D528" s="598" t="s">
        <v>1725</v>
      </c>
      <c r="E528" s="598" t="s">
        <v>1730</v>
      </c>
      <c r="F528" s="599" t="s">
        <v>1006</v>
      </c>
    </row>
    <row r="529" spans="1:6">
      <c r="A529" s="596">
        <v>38981</v>
      </c>
      <c r="B529" s="597">
        <v>3000</v>
      </c>
      <c r="C529" s="598" t="s">
        <v>1728</v>
      </c>
      <c r="D529" s="598" t="s">
        <v>1725</v>
      </c>
      <c r="E529" s="598" t="s">
        <v>817</v>
      </c>
      <c r="F529" s="599" t="s">
        <v>1011</v>
      </c>
    </row>
    <row r="530" spans="1:6">
      <c r="A530" s="596">
        <v>38981</v>
      </c>
      <c r="B530" s="597">
        <v>4000</v>
      </c>
      <c r="C530" s="598" t="s">
        <v>811</v>
      </c>
      <c r="D530" s="598" t="s">
        <v>1725</v>
      </c>
      <c r="E530" s="598" t="s">
        <v>1729</v>
      </c>
      <c r="F530" s="599" t="s">
        <v>1011</v>
      </c>
    </row>
    <row r="531" spans="1:6">
      <c r="A531" s="596">
        <v>38981</v>
      </c>
      <c r="B531" s="597">
        <v>13519</v>
      </c>
      <c r="C531" s="598" t="s">
        <v>1726</v>
      </c>
      <c r="D531" s="598" t="s">
        <v>1725</v>
      </c>
      <c r="E531" s="598" t="s">
        <v>817</v>
      </c>
      <c r="F531" s="599" t="s">
        <v>1011</v>
      </c>
    </row>
    <row r="532" spans="1:6">
      <c r="A532" s="596">
        <v>38981</v>
      </c>
      <c r="B532" s="597">
        <v>9000</v>
      </c>
      <c r="C532" s="598" t="s">
        <v>1724</v>
      </c>
      <c r="D532" s="598" t="s">
        <v>1725</v>
      </c>
      <c r="E532" s="598" t="s">
        <v>817</v>
      </c>
      <c r="F532" s="599" t="s">
        <v>1011</v>
      </c>
    </row>
    <row r="533" spans="1:6">
      <c r="A533" s="596">
        <v>38981</v>
      </c>
      <c r="B533" s="597">
        <v>2878</v>
      </c>
      <c r="C533" s="598" t="s">
        <v>811</v>
      </c>
      <c r="D533" s="598" t="s">
        <v>1725</v>
      </c>
      <c r="E533" s="598" t="s">
        <v>1729</v>
      </c>
      <c r="F533" s="599" t="s">
        <v>1011</v>
      </c>
    </row>
    <row r="534" spans="1:6">
      <c r="A534" s="596">
        <v>38981</v>
      </c>
      <c r="B534" s="597">
        <v>6561</v>
      </c>
      <c r="C534" s="598" t="s">
        <v>1728</v>
      </c>
      <c r="D534" s="598" t="s">
        <v>1727</v>
      </c>
      <c r="E534" s="598" t="s">
        <v>1729</v>
      </c>
      <c r="F534" s="599" t="s">
        <v>1006</v>
      </c>
    </row>
    <row r="535" spans="1:6">
      <c r="A535" s="596">
        <v>38981</v>
      </c>
      <c r="B535" s="597">
        <v>3075</v>
      </c>
      <c r="C535" s="598" t="s">
        <v>1728</v>
      </c>
      <c r="D535" s="598" t="s">
        <v>1725</v>
      </c>
      <c r="E535" s="598" t="s">
        <v>1730</v>
      </c>
      <c r="F535" s="599" t="s">
        <v>1011</v>
      </c>
    </row>
    <row r="536" spans="1:6">
      <c r="A536" s="596">
        <v>38982</v>
      </c>
      <c r="B536" s="597">
        <v>12700</v>
      </c>
      <c r="C536" s="598" t="s">
        <v>1728</v>
      </c>
      <c r="D536" s="598" t="s">
        <v>1727</v>
      </c>
      <c r="E536" s="598" t="s">
        <v>1730</v>
      </c>
      <c r="F536" s="599" t="s">
        <v>1011</v>
      </c>
    </row>
    <row r="537" spans="1:6">
      <c r="A537" s="596">
        <v>38982</v>
      </c>
      <c r="B537" s="597">
        <v>5904</v>
      </c>
      <c r="C537" s="598" t="s">
        <v>1728</v>
      </c>
      <c r="D537" s="598" t="s">
        <v>1725</v>
      </c>
      <c r="E537" s="598" t="s">
        <v>817</v>
      </c>
      <c r="F537" s="599" t="s">
        <v>1011</v>
      </c>
    </row>
    <row r="538" spans="1:6">
      <c r="A538" s="596">
        <v>38982</v>
      </c>
      <c r="B538" s="597">
        <v>12455</v>
      </c>
      <c r="C538" s="598" t="s">
        <v>1726</v>
      </c>
      <c r="D538" s="598" t="s">
        <v>1727</v>
      </c>
      <c r="E538" s="598" t="s">
        <v>1729</v>
      </c>
      <c r="F538" s="599" t="s">
        <v>1011</v>
      </c>
    </row>
    <row r="539" spans="1:6">
      <c r="A539" s="596">
        <v>38982</v>
      </c>
      <c r="B539" s="597">
        <v>13000</v>
      </c>
      <c r="C539" s="598" t="s">
        <v>1726</v>
      </c>
      <c r="D539" s="598" t="s">
        <v>1727</v>
      </c>
      <c r="E539" s="598" t="s">
        <v>1730</v>
      </c>
      <c r="F539" s="599" t="s">
        <v>1011</v>
      </c>
    </row>
    <row r="540" spans="1:6">
      <c r="A540" s="596">
        <v>38982</v>
      </c>
      <c r="B540" s="597">
        <v>600</v>
      </c>
      <c r="C540" s="598" t="s">
        <v>811</v>
      </c>
      <c r="D540" s="598" t="s">
        <v>1725</v>
      </c>
      <c r="E540" s="598" t="s">
        <v>817</v>
      </c>
      <c r="F540" s="599" t="s">
        <v>1011</v>
      </c>
    </row>
    <row r="541" spans="1:6">
      <c r="A541" s="596">
        <v>38982</v>
      </c>
      <c r="B541" s="597">
        <v>13155</v>
      </c>
      <c r="C541" s="598" t="s">
        <v>1726</v>
      </c>
      <c r="D541" s="598" t="s">
        <v>1727</v>
      </c>
      <c r="E541" s="598" t="s">
        <v>1729</v>
      </c>
      <c r="F541" s="599" t="s">
        <v>1011</v>
      </c>
    </row>
    <row r="542" spans="1:6">
      <c r="A542" s="596">
        <v>38982</v>
      </c>
      <c r="B542" s="597">
        <v>3728</v>
      </c>
      <c r="C542" s="598" t="s">
        <v>1728</v>
      </c>
      <c r="D542" s="598" t="s">
        <v>1725</v>
      </c>
      <c r="E542" s="598" t="s">
        <v>1729</v>
      </c>
      <c r="F542" s="599" t="s">
        <v>1006</v>
      </c>
    </row>
    <row r="543" spans="1:6">
      <c r="A543" s="596">
        <v>38982</v>
      </c>
      <c r="B543" s="597">
        <v>2000</v>
      </c>
      <c r="C543" s="598" t="s">
        <v>1728</v>
      </c>
      <c r="D543" s="598" t="s">
        <v>1727</v>
      </c>
      <c r="E543" s="598" t="s">
        <v>1730</v>
      </c>
      <c r="F543" s="599" t="s">
        <v>1011</v>
      </c>
    </row>
    <row r="544" spans="1:6">
      <c r="A544" s="596">
        <v>38982</v>
      </c>
      <c r="B544" s="597">
        <v>13550</v>
      </c>
      <c r="C544" s="598" t="s">
        <v>1726</v>
      </c>
      <c r="D544" s="598" t="s">
        <v>1725</v>
      </c>
      <c r="E544" s="598" t="s">
        <v>817</v>
      </c>
      <c r="F544" s="599" t="s">
        <v>1006</v>
      </c>
    </row>
    <row r="545" spans="1:6">
      <c r="A545" s="596">
        <v>38982</v>
      </c>
      <c r="B545" s="597">
        <v>7854</v>
      </c>
      <c r="C545" s="598" t="s">
        <v>811</v>
      </c>
      <c r="D545" s="598" t="s">
        <v>1727</v>
      </c>
      <c r="E545" s="598" t="s">
        <v>1729</v>
      </c>
      <c r="F545" s="599" t="s">
        <v>1006</v>
      </c>
    </row>
    <row r="546" spans="1:6">
      <c r="A546" s="596">
        <v>38982</v>
      </c>
      <c r="B546" s="597">
        <v>5393</v>
      </c>
      <c r="C546" s="598" t="s">
        <v>811</v>
      </c>
      <c r="D546" s="598" t="s">
        <v>1727</v>
      </c>
      <c r="E546" s="598" t="s">
        <v>817</v>
      </c>
      <c r="F546" s="599" t="s">
        <v>1006</v>
      </c>
    </row>
    <row r="547" spans="1:6">
      <c r="A547" s="596">
        <v>38982</v>
      </c>
      <c r="B547" s="597">
        <v>8469</v>
      </c>
      <c r="C547" s="598" t="s">
        <v>1726</v>
      </c>
      <c r="D547" s="598" t="s">
        <v>1727</v>
      </c>
      <c r="E547" s="598" t="s">
        <v>1730</v>
      </c>
      <c r="F547" s="599" t="s">
        <v>1011</v>
      </c>
    </row>
    <row r="548" spans="1:6">
      <c r="A548" s="596">
        <v>38982</v>
      </c>
      <c r="B548" s="597">
        <v>200</v>
      </c>
      <c r="C548" s="598" t="s">
        <v>811</v>
      </c>
      <c r="D548" s="598" t="s">
        <v>1725</v>
      </c>
      <c r="E548" s="598" t="s">
        <v>817</v>
      </c>
      <c r="F548" s="599" t="s">
        <v>1011</v>
      </c>
    </row>
    <row r="549" spans="1:6">
      <c r="A549" s="596">
        <v>38982</v>
      </c>
      <c r="B549" s="597">
        <v>12789</v>
      </c>
      <c r="C549" s="598" t="s">
        <v>1728</v>
      </c>
      <c r="D549" s="598" t="s">
        <v>1727</v>
      </c>
      <c r="E549" s="598" t="s">
        <v>817</v>
      </c>
      <c r="F549" s="599" t="s">
        <v>1006</v>
      </c>
    </row>
    <row r="550" spans="1:6">
      <c r="A550" s="596">
        <v>38982</v>
      </c>
      <c r="B550" s="597">
        <v>133</v>
      </c>
      <c r="C550" s="598" t="s">
        <v>1728</v>
      </c>
      <c r="D550" s="598" t="s">
        <v>1725</v>
      </c>
      <c r="E550" s="598" t="s">
        <v>1730</v>
      </c>
      <c r="F550" s="599" t="s">
        <v>1011</v>
      </c>
    </row>
    <row r="551" spans="1:6">
      <c r="A551" s="596">
        <v>38982</v>
      </c>
      <c r="B551" s="597">
        <v>30000</v>
      </c>
      <c r="C551" s="598" t="s">
        <v>811</v>
      </c>
      <c r="D551" s="598" t="s">
        <v>1725</v>
      </c>
      <c r="E551" s="598" t="s">
        <v>817</v>
      </c>
      <c r="F551" s="599" t="s">
        <v>1011</v>
      </c>
    </row>
    <row r="552" spans="1:6">
      <c r="A552" s="596">
        <v>38982</v>
      </c>
      <c r="B552" s="597">
        <v>11169</v>
      </c>
      <c r="C552" s="598" t="s">
        <v>811</v>
      </c>
      <c r="D552" s="598" t="s">
        <v>1727</v>
      </c>
      <c r="E552" s="598" t="s">
        <v>1730</v>
      </c>
      <c r="F552" s="599" t="s">
        <v>1011</v>
      </c>
    </row>
    <row r="553" spans="1:6">
      <c r="A553" s="596">
        <v>38982</v>
      </c>
      <c r="B553" s="597">
        <v>6314</v>
      </c>
      <c r="C553" s="598" t="s">
        <v>1726</v>
      </c>
      <c r="D553" s="598" t="s">
        <v>1727</v>
      </c>
      <c r="E553" s="598" t="s">
        <v>1729</v>
      </c>
      <c r="F553" s="599" t="s">
        <v>1011</v>
      </c>
    </row>
    <row r="554" spans="1:6">
      <c r="A554" s="596">
        <v>38982</v>
      </c>
      <c r="B554" s="597">
        <v>500</v>
      </c>
      <c r="C554" s="598" t="s">
        <v>1728</v>
      </c>
      <c r="D554" s="598" t="s">
        <v>1727</v>
      </c>
      <c r="E554" s="598" t="s">
        <v>817</v>
      </c>
      <c r="F554" s="599" t="s">
        <v>1006</v>
      </c>
    </row>
    <row r="555" spans="1:6">
      <c r="A555" s="596">
        <v>38982</v>
      </c>
      <c r="B555" s="597">
        <v>14698</v>
      </c>
      <c r="C555" s="598" t="s">
        <v>1726</v>
      </c>
      <c r="D555" s="598" t="s">
        <v>1725</v>
      </c>
      <c r="E555" s="598" t="s">
        <v>1730</v>
      </c>
      <c r="F555" s="599" t="s">
        <v>1006</v>
      </c>
    </row>
    <row r="556" spans="1:6">
      <c r="A556" s="596">
        <v>38982</v>
      </c>
      <c r="B556" s="597">
        <v>11201</v>
      </c>
      <c r="C556" s="598" t="s">
        <v>1726</v>
      </c>
      <c r="D556" s="598" t="s">
        <v>1725</v>
      </c>
      <c r="E556" s="598" t="s">
        <v>817</v>
      </c>
      <c r="F556" s="599" t="s">
        <v>1006</v>
      </c>
    </row>
    <row r="557" spans="1:6">
      <c r="A557" s="596">
        <v>38982</v>
      </c>
      <c r="B557" s="597">
        <v>8042</v>
      </c>
      <c r="C557" s="598" t="s">
        <v>811</v>
      </c>
      <c r="D557" s="598" t="s">
        <v>1727</v>
      </c>
      <c r="E557" s="598" t="s">
        <v>1729</v>
      </c>
      <c r="F557" s="599" t="s">
        <v>1011</v>
      </c>
    </row>
    <row r="558" spans="1:6">
      <c r="A558" s="596">
        <v>38982</v>
      </c>
      <c r="B558" s="597">
        <v>13973</v>
      </c>
      <c r="C558" s="598" t="s">
        <v>811</v>
      </c>
      <c r="D558" s="598" t="s">
        <v>1725</v>
      </c>
      <c r="E558" s="598" t="s">
        <v>1730</v>
      </c>
      <c r="F558" s="599" t="s">
        <v>1011</v>
      </c>
    </row>
    <row r="559" spans="1:6">
      <c r="A559" s="596">
        <v>38982</v>
      </c>
      <c r="B559" s="597">
        <v>7192</v>
      </c>
      <c r="C559" s="598" t="s">
        <v>811</v>
      </c>
      <c r="D559" s="598" t="s">
        <v>1725</v>
      </c>
      <c r="E559" s="598" t="s">
        <v>817</v>
      </c>
      <c r="F559" s="599" t="s">
        <v>1006</v>
      </c>
    </row>
    <row r="560" spans="1:6">
      <c r="A560" s="596">
        <v>38982</v>
      </c>
      <c r="B560" s="597">
        <v>15208</v>
      </c>
      <c r="C560" s="598" t="s">
        <v>1726</v>
      </c>
      <c r="D560" s="598" t="s">
        <v>1725</v>
      </c>
      <c r="E560" s="598" t="s">
        <v>817</v>
      </c>
      <c r="F560" s="599" t="s">
        <v>1011</v>
      </c>
    </row>
    <row r="561" spans="1:6">
      <c r="A561" s="596">
        <v>38982</v>
      </c>
      <c r="B561" s="597">
        <v>2749</v>
      </c>
      <c r="C561" s="598" t="s">
        <v>1728</v>
      </c>
      <c r="D561" s="598" t="s">
        <v>1725</v>
      </c>
      <c r="E561" s="598" t="s">
        <v>817</v>
      </c>
      <c r="F561" s="599" t="s">
        <v>1006</v>
      </c>
    </row>
    <row r="562" spans="1:6">
      <c r="A562" s="596">
        <v>38982</v>
      </c>
      <c r="B562" s="597">
        <v>9641</v>
      </c>
      <c r="C562" s="598" t="s">
        <v>1728</v>
      </c>
      <c r="D562" s="598" t="s">
        <v>1727</v>
      </c>
      <c r="E562" s="598" t="s">
        <v>817</v>
      </c>
      <c r="F562" s="599" t="s">
        <v>1011</v>
      </c>
    </row>
    <row r="563" spans="1:6">
      <c r="A563" s="596">
        <v>38982</v>
      </c>
      <c r="B563" s="597">
        <v>75000</v>
      </c>
      <c r="C563" s="598" t="s">
        <v>1726</v>
      </c>
      <c r="D563" s="598" t="s">
        <v>1725</v>
      </c>
      <c r="E563" s="598" t="s">
        <v>1729</v>
      </c>
      <c r="F563" s="599" t="s">
        <v>1011</v>
      </c>
    </row>
    <row r="564" spans="1:6">
      <c r="A564" s="596">
        <v>38982</v>
      </c>
      <c r="B564" s="597">
        <v>5943</v>
      </c>
      <c r="C564" s="598" t="s">
        <v>1726</v>
      </c>
      <c r="D564" s="598" t="s">
        <v>1727</v>
      </c>
      <c r="E564" s="598" t="s">
        <v>817</v>
      </c>
      <c r="F564" s="599" t="s">
        <v>1011</v>
      </c>
    </row>
    <row r="565" spans="1:6">
      <c r="A565" s="596">
        <v>38982</v>
      </c>
      <c r="B565" s="597">
        <v>11898</v>
      </c>
      <c r="C565" s="598" t="s">
        <v>1726</v>
      </c>
      <c r="D565" s="598" t="s">
        <v>1725</v>
      </c>
      <c r="E565" s="598" t="s">
        <v>1729</v>
      </c>
      <c r="F565" s="599" t="s">
        <v>1006</v>
      </c>
    </row>
    <row r="566" spans="1:6">
      <c r="A566" s="596">
        <v>38982</v>
      </c>
      <c r="B566" s="597">
        <v>9001</v>
      </c>
      <c r="C566" s="598" t="s">
        <v>1726</v>
      </c>
      <c r="D566" s="598" t="s">
        <v>1725</v>
      </c>
      <c r="E566" s="598" t="s">
        <v>1729</v>
      </c>
      <c r="F566" s="599" t="s">
        <v>1006</v>
      </c>
    </row>
    <row r="567" spans="1:6">
      <c r="A567" s="596">
        <v>38982</v>
      </c>
      <c r="B567" s="597">
        <v>2000</v>
      </c>
      <c r="C567" s="598" t="s">
        <v>1724</v>
      </c>
      <c r="D567" s="598" t="s">
        <v>1727</v>
      </c>
      <c r="E567" s="598" t="s">
        <v>1729</v>
      </c>
      <c r="F567" s="599" t="s">
        <v>1006</v>
      </c>
    </row>
    <row r="568" spans="1:6">
      <c r="A568" s="596">
        <v>38982</v>
      </c>
      <c r="B568" s="597">
        <v>3807</v>
      </c>
      <c r="C568" s="598" t="s">
        <v>1728</v>
      </c>
      <c r="D568" s="598" t="s">
        <v>1725</v>
      </c>
      <c r="E568" s="598" t="s">
        <v>1730</v>
      </c>
      <c r="F568" s="599" t="s">
        <v>1011</v>
      </c>
    </row>
    <row r="569" spans="1:6">
      <c r="A569" s="596">
        <v>38982</v>
      </c>
      <c r="B569" s="597">
        <v>4191</v>
      </c>
      <c r="C569" s="598" t="s">
        <v>1726</v>
      </c>
      <c r="D569" s="598" t="s">
        <v>1727</v>
      </c>
      <c r="E569" s="598" t="s">
        <v>817</v>
      </c>
      <c r="F569" s="599" t="s">
        <v>1006</v>
      </c>
    </row>
    <row r="570" spans="1:6">
      <c r="A570" s="596">
        <v>38982</v>
      </c>
      <c r="B570" s="597">
        <v>7342</v>
      </c>
      <c r="C570" s="598" t="s">
        <v>1728</v>
      </c>
      <c r="D570" s="598" t="s">
        <v>1725</v>
      </c>
      <c r="E570" s="598" t="s">
        <v>817</v>
      </c>
      <c r="F570" s="599" t="s">
        <v>1006</v>
      </c>
    </row>
    <row r="571" spans="1:6">
      <c r="A571" s="596">
        <v>38982</v>
      </c>
      <c r="B571" s="597">
        <v>4985</v>
      </c>
      <c r="C571" s="598" t="s">
        <v>811</v>
      </c>
      <c r="D571" s="598" t="s">
        <v>1725</v>
      </c>
      <c r="E571" s="598" t="s">
        <v>1730</v>
      </c>
      <c r="F571" s="599" t="s">
        <v>1011</v>
      </c>
    </row>
    <row r="572" spans="1:6">
      <c r="A572" s="596">
        <v>38982</v>
      </c>
      <c r="B572" s="597">
        <v>12276</v>
      </c>
      <c r="C572" s="598" t="s">
        <v>1726</v>
      </c>
      <c r="D572" s="598" t="s">
        <v>1727</v>
      </c>
      <c r="E572" s="598" t="s">
        <v>1730</v>
      </c>
      <c r="F572" s="599" t="s">
        <v>1006</v>
      </c>
    </row>
    <row r="573" spans="1:6">
      <c r="A573" s="596">
        <v>38983</v>
      </c>
      <c r="B573" s="597">
        <v>7167</v>
      </c>
      <c r="C573" s="598" t="s">
        <v>811</v>
      </c>
      <c r="D573" s="598" t="s">
        <v>1725</v>
      </c>
      <c r="E573" s="598" t="s">
        <v>817</v>
      </c>
      <c r="F573" s="599" t="s">
        <v>1011</v>
      </c>
    </row>
    <row r="574" spans="1:6">
      <c r="A574" s="596">
        <v>38983</v>
      </c>
      <c r="B574" s="597">
        <v>12817</v>
      </c>
      <c r="C574" s="598" t="s">
        <v>1728</v>
      </c>
      <c r="D574" s="598" t="s">
        <v>1725</v>
      </c>
      <c r="E574" s="598" t="s">
        <v>817</v>
      </c>
      <c r="F574" s="599" t="s">
        <v>1006</v>
      </c>
    </row>
    <row r="575" spans="1:6">
      <c r="A575" s="596">
        <v>38983</v>
      </c>
      <c r="B575" s="597">
        <v>5517</v>
      </c>
      <c r="C575" s="598" t="s">
        <v>1728</v>
      </c>
      <c r="D575" s="598" t="s">
        <v>1727</v>
      </c>
      <c r="E575" s="598" t="s">
        <v>1729</v>
      </c>
      <c r="F575" s="599" t="s">
        <v>1006</v>
      </c>
    </row>
    <row r="576" spans="1:6">
      <c r="A576" s="596">
        <v>38983</v>
      </c>
      <c r="B576" s="597">
        <v>10306</v>
      </c>
      <c r="C576" s="598" t="s">
        <v>1726</v>
      </c>
      <c r="D576" s="598" t="s">
        <v>1727</v>
      </c>
      <c r="E576" s="598" t="s">
        <v>1729</v>
      </c>
      <c r="F576" s="599" t="s">
        <v>1011</v>
      </c>
    </row>
    <row r="577" spans="1:6">
      <c r="A577" s="596">
        <v>38983</v>
      </c>
      <c r="B577" s="597">
        <v>14433</v>
      </c>
      <c r="C577" s="598" t="s">
        <v>1728</v>
      </c>
      <c r="D577" s="598" t="s">
        <v>1727</v>
      </c>
      <c r="E577" s="598" t="s">
        <v>817</v>
      </c>
      <c r="F577" s="599" t="s">
        <v>1011</v>
      </c>
    </row>
    <row r="578" spans="1:6">
      <c r="A578" s="596">
        <v>38983</v>
      </c>
      <c r="B578" s="597">
        <v>4562</v>
      </c>
      <c r="C578" s="598" t="s">
        <v>1728</v>
      </c>
      <c r="D578" s="598" t="s">
        <v>1727</v>
      </c>
      <c r="E578" s="598" t="s">
        <v>817</v>
      </c>
      <c r="F578" s="599" t="s">
        <v>1006</v>
      </c>
    </row>
    <row r="579" spans="1:6">
      <c r="A579" s="596">
        <v>38983</v>
      </c>
      <c r="B579" s="597">
        <v>11541</v>
      </c>
      <c r="C579" s="598" t="s">
        <v>1726</v>
      </c>
      <c r="D579" s="598" t="s">
        <v>1725</v>
      </c>
      <c r="E579" s="598" t="s">
        <v>817</v>
      </c>
      <c r="F579" s="599" t="s">
        <v>1011</v>
      </c>
    </row>
    <row r="580" spans="1:6">
      <c r="A580" s="596">
        <v>38983</v>
      </c>
      <c r="B580" s="597">
        <v>5586</v>
      </c>
      <c r="C580" s="598" t="s">
        <v>1726</v>
      </c>
      <c r="D580" s="598" t="s">
        <v>1727</v>
      </c>
      <c r="E580" s="598" t="s">
        <v>817</v>
      </c>
      <c r="F580" s="599" t="s">
        <v>1006</v>
      </c>
    </row>
    <row r="581" spans="1:6">
      <c r="A581" s="596">
        <v>38984</v>
      </c>
      <c r="B581" s="597">
        <v>7668</v>
      </c>
      <c r="C581" s="598" t="s">
        <v>1726</v>
      </c>
      <c r="D581" s="598" t="s">
        <v>1727</v>
      </c>
      <c r="E581" s="598" t="s">
        <v>1730</v>
      </c>
      <c r="F581" s="599" t="s">
        <v>1006</v>
      </c>
    </row>
    <row r="582" spans="1:6">
      <c r="A582" s="596">
        <v>38984</v>
      </c>
      <c r="B582" s="597">
        <v>4010</v>
      </c>
      <c r="C582" s="598" t="s">
        <v>1728</v>
      </c>
      <c r="D582" s="598" t="s">
        <v>1725</v>
      </c>
      <c r="E582" s="598" t="s">
        <v>817</v>
      </c>
      <c r="F582" s="599" t="s">
        <v>1011</v>
      </c>
    </row>
    <row r="583" spans="1:6">
      <c r="A583" s="596">
        <v>38984</v>
      </c>
      <c r="B583" s="597">
        <v>10332</v>
      </c>
      <c r="C583" s="598" t="s">
        <v>1728</v>
      </c>
      <c r="D583" s="598" t="s">
        <v>1725</v>
      </c>
      <c r="E583" s="598" t="s">
        <v>817</v>
      </c>
      <c r="F583" s="599" t="s">
        <v>1006</v>
      </c>
    </row>
    <row r="584" spans="1:6">
      <c r="A584" s="596">
        <v>38984</v>
      </c>
      <c r="B584" s="597">
        <v>14693</v>
      </c>
      <c r="C584" s="598" t="s">
        <v>1728</v>
      </c>
      <c r="D584" s="598" t="s">
        <v>1727</v>
      </c>
      <c r="E584" s="598" t="s">
        <v>817</v>
      </c>
      <c r="F584" s="599" t="s">
        <v>1011</v>
      </c>
    </row>
    <row r="585" spans="1:6">
      <c r="A585" s="596">
        <v>38984</v>
      </c>
      <c r="B585" s="597">
        <v>13091</v>
      </c>
      <c r="C585" s="598" t="s">
        <v>1726</v>
      </c>
      <c r="D585" s="598" t="s">
        <v>1727</v>
      </c>
      <c r="E585" s="598" t="s">
        <v>817</v>
      </c>
      <c r="F585" s="599" t="s">
        <v>1006</v>
      </c>
    </row>
    <row r="586" spans="1:6">
      <c r="A586" s="596">
        <v>38984</v>
      </c>
      <c r="B586" s="597">
        <v>14757</v>
      </c>
      <c r="C586" s="598" t="s">
        <v>1728</v>
      </c>
      <c r="D586" s="598" t="s">
        <v>1727</v>
      </c>
      <c r="E586" s="598" t="s">
        <v>817</v>
      </c>
      <c r="F586" s="599" t="s">
        <v>1006</v>
      </c>
    </row>
    <row r="587" spans="1:6">
      <c r="A587" s="596">
        <v>38984</v>
      </c>
      <c r="B587" s="597">
        <v>8436</v>
      </c>
      <c r="C587" s="598" t="s">
        <v>811</v>
      </c>
      <c r="D587" s="598" t="s">
        <v>1725</v>
      </c>
      <c r="E587" s="598" t="s">
        <v>1729</v>
      </c>
      <c r="F587" s="599" t="s">
        <v>1006</v>
      </c>
    </row>
    <row r="588" spans="1:6">
      <c r="A588" s="596">
        <v>38984</v>
      </c>
      <c r="B588" s="597">
        <v>14849</v>
      </c>
      <c r="C588" s="598" t="s">
        <v>811</v>
      </c>
      <c r="D588" s="598" t="s">
        <v>1725</v>
      </c>
      <c r="E588" s="598" t="s">
        <v>1729</v>
      </c>
      <c r="F588" s="599" t="s">
        <v>1011</v>
      </c>
    </row>
    <row r="589" spans="1:6">
      <c r="A589" s="596">
        <v>38984</v>
      </c>
      <c r="B589" s="597">
        <v>11365</v>
      </c>
      <c r="C589" s="598" t="s">
        <v>811</v>
      </c>
      <c r="D589" s="598" t="s">
        <v>1725</v>
      </c>
      <c r="E589" s="598" t="s">
        <v>817</v>
      </c>
      <c r="F589" s="599" t="s">
        <v>1011</v>
      </c>
    </row>
    <row r="590" spans="1:6">
      <c r="A590" s="596">
        <v>38984</v>
      </c>
      <c r="B590" s="597">
        <v>7358</v>
      </c>
      <c r="C590" s="598" t="s">
        <v>811</v>
      </c>
      <c r="D590" s="598" t="s">
        <v>1727</v>
      </c>
      <c r="E590" s="598" t="s">
        <v>817</v>
      </c>
      <c r="F590" s="599" t="s">
        <v>1011</v>
      </c>
    </row>
    <row r="591" spans="1:6">
      <c r="A591" s="596">
        <v>38984</v>
      </c>
      <c r="B591" s="597">
        <v>7193</v>
      </c>
      <c r="C591" s="598" t="s">
        <v>1728</v>
      </c>
      <c r="D591" s="598" t="s">
        <v>1725</v>
      </c>
      <c r="E591" s="598" t="s">
        <v>1730</v>
      </c>
      <c r="F591" s="599" t="s">
        <v>1006</v>
      </c>
    </row>
    <row r="592" spans="1:6">
      <c r="A592" s="596">
        <v>38984</v>
      </c>
      <c r="B592" s="597">
        <v>13596</v>
      </c>
      <c r="C592" s="598" t="s">
        <v>1726</v>
      </c>
      <c r="D592" s="598" t="s">
        <v>1725</v>
      </c>
      <c r="E592" s="598" t="s">
        <v>1730</v>
      </c>
      <c r="F592" s="599" t="s">
        <v>1006</v>
      </c>
    </row>
    <row r="593" spans="1:6">
      <c r="A593" s="596">
        <v>38985</v>
      </c>
      <c r="B593" s="597">
        <v>3434</v>
      </c>
      <c r="C593" s="598" t="s">
        <v>1728</v>
      </c>
      <c r="D593" s="598" t="s">
        <v>1725</v>
      </c>
      <c r="E593" s="598" t="s">
        <v>817</v>
      </c>
      <c r="F593" s="599" t="s">
        <v>1006</v>
      </c>
    </row>
    <row r="594" spans="1:6">
      <c r="A594" s="596">
        <v>38985</v>
      </c>
      <c r="B594" s="597">
        <v>6000</v>
      </c>
      <c r="C594" s="598" t="s">
        <v>1728</v>
      </c>
      <c r="D594" s="598" t="s">
        <v>1727</v>
      </c>
      <c r="E594" s="598" t="s">
        <v>1730</v>
      </c>
      <c r="F594" s="599" t="s">
        <v>1011</v>
      </c>
    </row>
    <row r="595" spans="1:6">
      <c r="A595" s="596">
        <v>38985</v>
      </c>
      <c r="B595" s="597">
        <v>7197</v>
      </c>
      <c r="C595" s="598" t="s">
        <v>1728</v>
      </c>
      <c r="D595" s="598" t="s">
        <v>1727</v>
      </c>
      <c r="E595" s="598" t="s">
        <v>817</v>
      </c>
      <c r="F595" s="599" t="s">
        <v>1006</v>
      </c>
    </row>
    <row r="596" spans="1:6">
      <c r="A596" s="596">
        <v>38985</v>
      </c>
      <c r="B596" s="597">
        <v>5445</v>
      </c>
      <c r="C596" s="598" t="s">
        <v>811</v>
      </c>
      <c r="D596" s="598" t="s">
        <v>1725</v>
      </c>
      <c r="E596" s="598" t="s">
        <v>1729</v>
      </c>
      <c r="F596" s="599" t="s">
        <v>1011</v>
      </c>
    </row>
    <row r="597" spans="1:6">
      <c r="A597" s="596">
        <v>38985</v>
      </c>
      <c r="B597" s="597">
        <v>12127</v>
      </c>
      <c r="C597" s="598" t="s">
        <v>1726</v>
      </c>
      <c r="D597" s="598" t="s">
        <v>1727</v>
      </c>
      <c r="E597" s="598" t="s">
        <v>817</v>
      </c>
      <c r="F597" s="599" t="s">
        <v>1011</v>
      </c>
    </row>
    <row r="598" spans="1:6">
      <c r="A598" s="596">
        <v>38985</v>
      </c>
      <c r="B598" s="597">
        <v>10322</v>
      </c>
      <c r="C598" s="598" t="s">
        <v>1728</v>
      </c>
      <c r="D598" s="598" t="s">
        <v>1727</v>
      </c>
      <c r="E598" s="598" t="s">
        <v>1730</v>
      </c>
      <c r="F598" s="599" t="s">
        <v>1006</v>
      </c>
    </row>
    <row r="599" spans="1:6">
      <c r="A599" s="596">
        <v>38985</v>
      </c>
      <c r="B599" s="597">
        <v>4518</v>
      </c>
      <c r="C599" s="598" t="s">
        <v>1726</v>
      </c>
      <c r="D599" s="598" t="s">
        <v>1727</v>
      </c>
      <c r="E599" s="598" t="s">
        <v>817</v>
      </c>
      <c r="F599" s="599" t="s">
        <v>1011</v>
      </c>
    </row>
    <row r="600" spans="1:6">
      <c r="A600" s="596">
        <v>38985</v>
      </c>
      <c r="B600" s="597">
        <v>6762</v>
      </c>
      <c r="C600" s="598" t="s">
        <v>811</v>
      </c>
      <c r="D600" s="598" t="s">
        <v>1725</v>
      </c>
      <c r="E600" s="598" t="s">
        <v>817</v>
      </c>
      <c r="F600" s="599" t="s">
        <v>1011</v>
      </c>
    </row>
    <row r="601" spans="1:6">
      <c r="A601" s="596">
        <v>38985</v>
      </c>
      <c r="B601" s="597">
        <v>15208</v>
      </c>
      <c r="C601" s="598" t="s">
        <v>1726</v>
      </c>
      <c r="D601" s="598" t="s">
        <v>1725</v>
      </c>
      <c r="E601" s="598" t="s">
        <v>817</v>
      </c>
      <c r="F601" s="599" t="s">
        <v>1011</v>
      </c>
    </row>
    <row r="602" spans="1:6">
      <c r="A602" s="596">
        <v>38985</v>
      </c>
      <c r="B602" s="597">
        <v>100</v>
      </c>
      <c r="C602" s="598" t="s">
        <v>1728</v>
      </c>
      <c r="D602" s="598" t="s">
        <v>1725</v>
      </c>
      <c r="E602" s="598" t="s">
        <v>817</v>
      </c>
      <c r="F602" s="599" t="s">
        <v>1006</v>
      </c>
    </row>
    <row r="603" spans="1:6">
      <c r="A603" s="596">
        <v>38985</v>
      </c>
      <c r="B603" s="597">
        <v>12505</v>
      </c>
      <c r="C603" s="598" t="s">
        <v>1726</v>
      </c>
      <c r="D603" s="598" t="s">
        <v>1725</v>
      </c>
      <c r="E603" s="598" t="s">
        <v>1730</v>
      </c>
      <c r="F603" s="599" t="s">
        <v>1011</v>
      </c>
    </row>
    <row r="604" spans="1:6">
      <c r="A604" s="596">
        <v>38985</v>
      </c>
      <c r="B604" s="597">
        <v>12500</v>
      </c>
      <c r="C604" s="598" t="s">
        <v>1726</v>
      </c>
      <c r="D604" s="598" t="s">
        <v>1725</v>
      </c>
      <c r="E604" s="598" t="s">
        <v>1729</v>
      </c>
      <c r="F604" s="599" t="s">
        <v>1006</v>
      </c>
    </row>
    <row r="605" spans="1:6">
      <c r="A605" s="596">
        <v>38985</v>
      </c>
      <c r="B605" s="597">
        <v>600</v>
      </c>
      <c r="C605" s="598" t="s">
        <v>811</v>
      </c>
      <c r="D605" s="598" t="s">
        <v>1725</v>
      </c>
      <c r="E605" s="598" t="s">
        <v>817</v>
      </c>
      <c r="F605" s="599" t="s">
        <v>1006</v>
      </c>
    </row>
    <row r="606" spans="1:6">
      <c r="A606" s="596">
        <v>38985</v>
      </c>
      <c r="B606" s="597">
        <v>12455</v>
      </c>
      <c r="C606" s="598" t="s">
        <v>1724</v>
      </c>
      <c r="D606" s="598" t="s">
        <v>1727</v>
      </c>
      <c r="E606" s="598" t="s">
        <v>1729</v>
      </c>
      <c r="F606" s="599" t="s">
        <v>1011</v>
      </c>
    </row>
    <row r="607" spans="1:6">
      <c r="A607" s="596">
        <v>38985</v>
      </c>
      <c r="B607" s="597">
        <v>10039</v>
      </c>
      <c r="C607" s="598" t="s">
        <v>811</v>
      </c>
      <c r="D607" s="598" t="s">
        <v>1727</v>
      </c>
      <c r="E607" s="598" t="s">
        <v>1730</v>
      </c>
      <c r="F607" s="599" t="s">
        <v>1011</v>
      </c>
    </row>
    <row r="608" spans="1:6">
      <c r="A608" s="596">
        <v>38985</v>
      </c>
      <c r="B608" s="597">
        <v>11439</v>
      </c>
      <c r="C608" s="598" t="s">
        <v>1728</v>
      </c>
      <c r="D608" s="598" t="s">
        <v>1725</v>
      </c>
      <c r="E608" s="598" t="s">
        <v>1729</v>
      </c>
      <c r="F608" s="599" t="s">
        <v>1011</v>
      </c>
    </row>
    <row r="609" spans="1:6">
      <c r="A609" s="596">
        <v>38985</v>
      </c>
      <c r="B609" s="597">
        <v>1000</v>
      </c>
      <c r="C609" s="598" t="s">
        <v>1728</v>
      </c>
      <c r="D609" s="598" t="s">
        <v>1725</v>
      </c>
      <c r="E609" s="598" t="s">
        <v>817</v>
      </c>
      <c r="F609" s="599" t="s">
        <v>1011</v>
      </c>
    </row>
    <row r="610" spans="1:6">
      <c r="A610" s="596">
        <v>38985</v>
      </c>
      <c r="B610" s="597">
        <v>3714</v>
      </c>
      <c r="C610" s="598" t="s">
        <v>1726</v>
      </c>
      <c r="D610" s="598" t="s">
        <v>1725</v>
      </c>
      <c r="E610" s="598" t="s">
        <v>817</v>
      </c>
      <c r="F610" s="599" t="s">
        <v>1006</v>
      </c>
    </row>
    <row r="611" spans="1:6">
      <c r="A611" s="596">
        <v>38985</v>
      </c>
      <c r="B611" s="597">
        <v>100</v>
      </c>
      <c r="C611" s="598" t="s">
        <v>1728</v>
      </c>
      <c r="D611" s="598" t="s">
        <v>1725</v>
      </c>
      <c r="E611" s="598" t="s">
        <v>817</v>
      </c>
      <c r="F611" s="599" t="s">
        <v>1011</v>
      </c>
    </row>
    <row r="612" spans="1:6">
      <c r="A612" s="596">
        <v>38985</v>
      </c>
      <c r="B612" s="597">
        <v>6000</v>
      </c>
      <c r="C612" s="598" t="s">
        <v>1728</v>
      </c>
      <c r="D612" s="598" t="s">
        <v>1727</v>
      </c>
      <c r="E612" s="598" t="s">
        <v>1730</v>
      </c>
      <c r="F612" s="599" t="s">
        <v>1011</v>
      </c>
    </row>
    <row r="613" spans="1:6">
      <c r="A613" s="596">
        <v>38985</v>
      </c>
      <c r="B613" s="597">
        <v>10351</v>
      </c>
      <c r="C613" s="598" t="s">
        <v>1728</v>
      </c>
      <c r="D613" s="598" t="s">
        <v>1727</v>
      </c>
      <c r="E613" s="598" t="s">
        <v>817</v>
      </c>
      <c r="F613" s="599" t="s">
        <v>1006</v>
      </c>
    </row>
    <row r="614" spans="1:6">
      <c r="A614" s="596">
        <v>38985</v>
      </c>
      <c r="B614" s="597">
        <v>12505</v>
      </c>
      <c r="C614" s="598" t="s">
        <v>1726</v>
      </c>
      <c r="D614" s="598" t="s">
        <v>1725</v>
      </c>
      <c r="E614" s="598" t="s">
        <v>1730</v>
      </c>
      <c r="F614" s="599" t="s">
        <v>1011</v>
      </c>
    </row>
    <row r="615" spans="1:6">
      <c r="A615" s="596">
        <v>38985</v>
      </c>
      <c r="B615" s="597">
        <v>8894</v>
      </c>
      <c r="C615" s="598" t="s">
        <v>1728</v>
      </c>
      <c r="D615" s="598" t="s">
        <v>1725</v>
      </c>
      <c r="E615" s="598" t="s">
        <v>817</v>
      </c>
      <c r="F615" s="599" t="s">
        <v>1011</v>
      </c>
    </row>
    <row r="616" spans="1:6">
      <c r="A616" s="596">
        <v>38985</v>
      </c>
      <c r="B616" s="597">
        <v>50000</v>
      </c>
      <c r="C616" s="598" t="s">
        <v>1726</v>
      </c>
      <c r="D616" s="598" t="s">
        <v>1725</v>
      </c>
      <c r="E616" s="598" t="s">
        <v>1729</v>
      </c>
      <c r="F616" s="599" t="s">
        <v>1011</v>
      </c>
    </row>
    <row r="617" spans="1:6">
      <c r="A617" s="596">
        <v>38985</v>
      </c>
      <c r="B617" s="597">
        <v>10000</v>
      </c>
      <c r="C617" s="598" t="s">
        <v>1724</v>
      </c>
      <c r="D617" s="598" t="s">
        <v>1727</v>
      </c>
      <c r="E617" s="598" t="s">
        <v>1729</v>
      </c>
      <c r="F617" s="599" t="s">
        <v>1011</v>
      </c>
    </row>
    <row r="618" spans="1:6">
      <c r="A618" s="596">
        <v>38985</v>
      </c>
      <c r="B618" s="597">
        <v>13777</v>
      </c>
      <c r="C618" s="598" t="s">
        <v>1728</v>
      </c>
      <c r="D618" s="598" t="s">
        <v>1725</v>
      </c>
      <c r="E618" s="598" t="s">
        <v>817</v>
      </c>
      <c r="F618" s="599" t="s">
        <v>1006</v>
      </c>
    </row>
    <row r="619" spans="1:6">
      <c r="A619" s="596">
        <v>38985</v>
      </c>
      <c r="B619" s="597">
        <v>32000</v>
      </c>
      <c r="C619" s="598" t="s">
        <v>811</v>
      </c>
      <c r="D619" s="598" t="s">
        <v>1725</v>
      </c>
      <c r="E619" s="598" t="s">
        <v>817</v>
      </c>
      <c r="F619" s="599" t="s">
        <v>1006</v>
      </c>
    </row>
    <row r="620" spans="1:6">
      <c r="A620" s="596">
        <v>38985</v>
      </c>
      <c r="B620" s="597">
        <v>1000</v>
      </c>
      <c r="C620" s="598" t="s">
        <v>1728</v>
      </c>
      <c r="D620" s="598" t="s">
        <v>1725</v>
      </c>
      <c r="E620" s="598" t="s">
        <v>817</v>
      </c>
      <c r="F620" s="599" t="s">
        <v>1011</v>
      </c>
    </row>
    <row r="621" spans="1:6">
      <c r="A621" s="596">
        <v>38985</v>
      </c>
      <c r="B621" s="597">
        <v>7955</v>
      </c>
      <c r="C621" s="598" t="s">
        <v>811</v>
      </c>
      <c r="D621" s="598" t="s">
        <v>1725</v>
      </c>
      <c r="E621" s="598" t="s">
        <v>817</v>
      </c>
      <c r="F621" s="599" t="s">
        <v>1011</v>
      </c>
    </row>
    <row r="622" spans="1:6">
      <c r="A622" s="596">
        <v>38985</v>
      </c>
      <c r="B622" s="597">
        <v>14546</v>
      </c>
      <c r="C622" s="598" t="s">
        <v>811</v>
      </c>
      <c r="D622" s="598" t="s">
        <v>1727</v>
      </c>
      <c r="E622" s="598" t="s">
        <v>817</v>
      </c>
      <c r="F622" s="599" t="s">
        <v>1011</v>
      </c>
    </row>
    <row r="623" spans="1:6">
      <c r="A623" s="596">
        <v>38985</v>
      </c>
      <c r="B623" s="597">
        <v>11901</v>
      </c>
      <c r="C623" s="598" t="s">
        <v>1726</v>
      </c>
      <c r="D623" s="598" t="s">
        <v>1727</v>
      </c>
      <c r="E623" s="598" t="s">
        <v>1729</v>
      </c>
      <c r="F623" s="599" t="s">
        <v>1006</v>
      </c>
    </row>
    <row r="624" spans="1:6">
      <c r="A624" s="596">
        <v>38986</v>
      </c>
      <c r="B624" s="597">
        <v>25000</v>
      </c>
      <c r="C624" s="598" t="s">
        <v>1726</v>
      </c>
      <c r="D624" s="598" t="s">
        <v>1725</v>
      </c>
      <c r="E624" s="598" t="s">
        <v>1730</v>
      </c>
      <c r="F624" s="599" t="s">
        <v>1011</v>
      </c>
    </row>
    <row r="625" spans="1:6">
      <c r="A625" s="596">
        <v>38986</v>
      </c>
      <c r="B625" s="597">
        <v>400</v>
      </c>
      <c r="C625" s="598" t="s">
        <v>1728</v>
      </c>
      <c r="D625" s="598" t="s">
        <v>1725</v>
      </c>
      <c r="E625" s="598" t="s">
        <v>817</v>
      </c>
      <c r="F625" s="599" t="s">
        <v>1011</v>
      </c>
    </row>
    <row r="626" spans="1:6">
      <c r="A626" s="596">
        <v>38986</v>
      </c>
      <c r="B626" s="597">
        <v>8312</v>
      </c>
      <c r="C626" s="598" t="s">
        <v>1726</v>
      </c>
      <c r="D626" s="598" t="s">
        <v>1725</v>
      </c>
      <c r="E626" s="598" t="s">
        <v>1730</v>
      </c>
      <c r="F626" s="599" t="s">
        <v>1006</v>
      </c>
    </row>
    <row r="627" spans="1:6">
      <c r="A627" s="596">
        <v>38986</v>
      </c>
      <c r="B627" s="597">
        <v>1325</v>
      </c>
      <c r="C627" s="598" t="s">
        <v>1728</v>
      </c>
      <c r="D627" s="598" t="s">
        <v>1725</v>
      </c>
      <c r="E627" s="598" t="s">
        <v>817</v>
      </c>
      <c r="F627" s="599" t="s">
        <v>1006</v>
      </c>
    </row>
    <row r="628" spans="1:6">
      <c r="A628" s="596">
        <v>38986</v>
      </c>
      <c r="B628" s="597">
        <v>7874</v>
      </c>
      <c r="C628" s="598" t="s">
        <v>811</v>
      </c>
      <c r="D628" s="598" t="s">
        <v>1727</v>
      </c>
      <c r="E628" s="598" t="s">
        <v>1729</v>
      </c>
      <c r="F628" s="599" t="s">
        <v>1006</v>
      </c>
    </row>
    <row r="629" spans="1:6">
      <c r="A629" s="596">
        <v>38986</v>
      </c>
      <c r="B629" s="597">
        <v>17000</v>
      </c>
      <c r="C629" s="598" t="s">
        <v>1726</v>
      </c>
      <c r="D629" s="598" t="s">
        <v>1727</v>
      </c>
      <c r="E629" s="598" t="s">
        <v>817</v>
      </c>
      <c r="F629" s="599" t="s">
        <v>1011</v>
      </c>
    </row>
    <row r="630" spans="1:6">
      <c r="A630" s="596">
        <v>38986</v>
      </c>
      <c r="B630" s="597">
        <v>4307</v>
      </c>
      <c r="C630" s="598" t="s">
        <v>1726</v>
      </c>
      <c r="D630" s="598" t="s">
        <v>1725</v>
      </c>
      <c r="E630" s="598" t="s">
        <v>817</v>
      </c>
      <c r="F630" s="599" t="s">
        <v>1006</v>
      </c>
    </row>
    <row r="631" spans="1:6">
      <c r="A631" s="596">
        <v>38986</v>
      </c>
      <c r="B631" s="597">
        <v>3171</v>
      </c>
      <c r="C631" s="598" t="s">
        <v>1728</v>
      </c>
      <c r="D631" s="598" t="s">
        <v>1725</v>
      </c>
      <c r="E631" s="598" t="s">
        <v>1730</v>
      </c>
      <c r="F631" s="599" t="s">
        <v>1011</v>
      </c>
    </row>
    <row r="632" spans="1:6">
      <c r="A632" s="596">
        <v>38986</v>
      </c>
      <c r="B632" s="597">
        <v>4384</v>
      </c>
      <c r="C632" s="598" t="s">
        <v>1726</v>
      </c>
      <c r="D632" s="598" t="s">
        <v>1727</v>
      </c>
      <c r="E632" s="598" t="s">
        <v>1730</v>
      </c>
      <c r="F632" s="599" t="s">
        <v>1011</v>
      </c>
    </row>
    <row r="633" spans="1:6">
      <c r="A633" s="596">
        <v>38986</v>
      </c>
      <c r="B633" s="597">
        <v>9974</v>
      </c>
      <c r="C633" s="598" t="s">
        <v>1726</v>
      </c>
      <c r="D633" s="598" t="s">
        <v>1725</v>
      </c>
      <c r="E633" s="598" t="s">
        <v>1730</v>
      </c>
      <c r="F633" s="599" t="s">
        <v>1006</v>
      </c>
    </row>
    <row r="634" spans="1:6">
      <c r="A634" s="596">
        <v>38986</v>
      </c>
      <c r="B634" s="597">
        <v>14348</v>
      </c>
      <c r="C634" s="598" t="s">
        <v>1728</v>
      </c>
      <c r="D634" s="598" t="s">
        <v>1725</v>
      </c>
      <c r="E634" s="598" t="s">
        <v>1730</v>
      </c>
      <c r="F634" s="599" t="s">
        <v>1006</v>
      </c>
    </row>
    <row r="635" spans="1:6">
      <c r="A635" s="596">
        <v>38986</v>
      </c>
      <c r="B635" s="597">
        <v>12489</v>
      </c>
      <c r="C635" s="598" t="s">
        <v>1728</v>
      </c>
      <c r="D635" s="598" t="s">
        <v>1727</v>
      </c>
      <c r="E635" s="598" t="s">
        <v>1730</v>
      </c>
      <c r="F635" s="599" t="s">
        <v>1006</v>
      </c>
    </row>
    <row r="636" spans="1:6">
      <c r="A636" s="596">
        <v>38986</v>
      </c>
      <c r="B636" s="597">
        <v>9632</v>
      </c>
      <c r="C636" s="598" t="s">
        <v>1728</v>
      </c>
      <c r="D636" s="598" t="s">
        <v>1727</v>
      </c>
      <c r="E636" s="598" t="s">
        <v>1730</v>
      </c>
      <c r="F636" s="599" t="s">
        <v>1006</v>
      </c>
    </row>
    <row r="637" spans="1:6">
      <c r="A637" s="596">
        <v>38986</v>
      </c>
      <c r="B637" s="597">
        <v>250</v>
      </c>
      <c r="C637" s="598" t="s">
        <v>811</v>
      </c>
      <c r="D637" s="598" t="s">
        <v>1725</v>
      </c>
      <c r="E637" s="598" t="s">
        <v>1729</v>
      </c>
      <c r="F637" s="599" t="s">
        <v>1011</v>
      </c>
    </row>
    <row r="638" spans="1:6">
      <c r="A638" s="596">
        <v>38986</v>
      </c>
      <c r="B638" s="597">
        <v>4623</v>
      </c>
      <c r="C638" s="598" t="s">
        <v>811</v>
      </c>
      <c r="D638" s="598" t="s">
        <v>1725</v>
      </c>
      <c r="E638" s="598" t="s">
        <v>1729</v>
      </c>
      <c r="F638" s="599" t="s">
        <v>1011</v>
      </c>
    </row>
    <row r="639" spans="1:6">
      <c r="A639" s="596">
        <v>38986</v>
      </c>
      <c r="B639" s="597">
        <v>124</v>
      </c>
      <c r="C639" s="598" t="s">
        <v>1728</v>
      </c>
      <c r="D639" s="598" t="s">
        <v>1727</v>
      </c>
      <c r="E639" s="598" t="s">
        <v>817</v>
      </c>
      <c r="F639" s="599" t="s">
        <v>1011</v>
      </c>
    </row>
    <row r="640" spans="1:6">
      <c r="A640" s="596">
        <v>38986</v>
      </c>
      <c r="B640" s="597">
        <v>2000</v>
      </c>
      <c r="C640" s="598" t="s">
        <v>1724</v>
      </c>
      <c r="D640" s="598" t="s">
        <v>1725</v>
      </c>
      <c r="E640" s="598" t="s">
        <v>1730</v>
      </c>
      <c r="F640" s="599" t="s">
        <v>1011</v>
      </c>
    </row>
    <row r="641" spans="1:6">
      <c r="A641" s="596">
        <v>38986</v>
      </c>
      <c r="B641" s="597">
        <v>400</v>
      </c>
      <c r="C641" s="598" t="s">
        <v>1728</v>
      </c>
      <c r="D641" s="598" t="s">
        <v>1727</v>
      </c>
      <c r="E641" s="598" t="s">
        <v>817</v>
      </c>
      <c r="F641" s="599" t="s">
        <v>1011</v>
      </c>
    </row>
    <row r="642" spans="1:6">
      <c r="A642" s="596">
        <v>38986</v>
      </c>
      <c r="B642" s="597">
        <v>13617</v>
      </c>
      <c r="C642" s="598" t="s">
        <v>811</v>
      </c>
      <c r="D642" s="598" t="s">
        <v>1727</v>
      </c>
      <c r="E642" s="598" t="s">
        <v>817</v>
      </c>
      <c r="F642" s="599" t="s">
        <v>1006</v>
      </c>
    </row>
    <row r="643" spans="1:6">
      <c r="A643" s="596">
        <v>38986</v>
      </c>
      <c r="B643" s="597">
        <v>12887</v>
      </c>
      <c r="C643" s="598" t="s">
        <v>811</v>
      </c>
      <c r="D643" s="598" t="s">
        <v>1727</v>
      </c>
      <c r="E643" s="598" t="s">
        <v>817</v>
      </c>
      <c r="F643" s="599" t="s">
        <v>1006</v>
      </c>
    </row>
    <row r="644" spans="1:6">
      <c r="A644" s="596">
        <v>38986</v>
      </c>
      <c r="B644" s="597">
        <v>5159</v>
      </c>
      <c r="C644" s="598" t="s">
        <v>811</v>
      </c>
      <c r="D644" s="598" t="s">
        <v>1727</v>
      </c>
      <c r="E644" s="598" t="s">
        <v>1729</v>
      </c>
      <c r="F644" s="599" t="s">
        <v>1011</v>
      </c>
    </row>
    <row r="645" spans="1:6">
      <c r="A645" s="596">
        <v>38986</v>
      </c>
      <c r="B645" s="597">
        <v>100</v>
      </c>
      <c r="C645" s="598" t="s">
        <v>1728</v>
      </c>
      <c r="D645" s="598" t="s">
        <v>1725</v>
      </c>
      <c r="E645" s="598" t="s">
        <v>817</v>
      </c>
      <c r="F645" s="599" t="s">
        <v>1011</v>
      </c>
    </row>
    <row r="646" spans="1:6">
      <c r="A646" s="596">
        <v>38986</v>
      </c>
      <c r="B646" s="597">
        <v>11134</v>
      </c>
      <c r="C646" s="598" t="s">
        <v>811</v>
      </c>
      <c r="D646" s="598" t="s">
        <v>1725</v>
      </c>
      <c r="E646" s="598" t="s">
        <v>1729</v>
      </c>
      <c r="F646" s="599" t="s">
        <v>1011</v>
      </c>
    </row>
    <row r="647" spans="1:6">
      <c r="A647" s="596">
        <v>38986</v>
      </c>
      <c r="B647" s="597">
        <v>5879</v>
      </c>
      <c r="C647" s="598" t="s">
        <v>1728</v>
      </c>
      <c r="D647" s="598" t="s">
        <v>1725</v>
      </c>
      <c r="E647" s="598" t="s">
        <v>817</v>
      </c>
      <c r="F647" s="599" t="s">
        <v>1006</v>
      </c>
    </row>
    <row r="648" spans="1:6">
      <c r="A648" s="596">
        <v>38986</v>
      </c>
      <c r="B648" s="597">
        <v>100</v>
      </c>
      <c r="C648" s="598" t="s">
        <v>1728</v>
      </c>
      <c r="D648" s="598" t="s">
        <v>1725</v>
      </c>
      <c r="E648" s="598" t="s">
        <v>817</v>
      </c>
      <c r="F648" s="599" t="s">
        <v>1011</v>
      </c>
    </row>
    <row r="649" spans="1:6">
      <c r="A649" s="596">
        <v>38986</v>
      </c>
      <c r="B649" s="597">
        <v>4000</v>
      </c>
      <c r="C649" s="598" t="s">
        <v>811</v>
      </c>
      <c r="D649" s="598" t="s">
        <v>1725</v>
      </c>
      <c r="E649" s="598" t="s">
        <v>817</v>
      </c>
      <c r="F649" s="599" t="s">
        <v>1006</v>
      </c>
    </row>
    <row r="650" spans="1:6">
      <c r="A650" s="596">
        <v>38986</v>
      </c>
      <c r="B650" s="597">
        <v>5000</v>
      </c>
      <c r="C650" s="598" t="s">
        <v>811</v>
      </c>
      <c r="D650" s="598" t="s">
        <v>1725</v>
      </c>
      <c r="E650" s="598" t="s">
        <v>1730</v>
      </c>
      <c r="F650" s="599" t="s">
        <v>1011</v>
      </c>
    </row>
    <row r="651" spans="1:6">
      <c r="A651" s="596">
        <v>38986</v>
      </c>
      <c r="B651" s="597">
        <v>90000</v>
      </c>
      <c r="C651" s="598" t="s">
        <v>1726</v>
      </c>
      <c r="D651" s="598" t="s">
        <v>1725</v>
      </c>
      <c r="E651" s="598" t="s">
        <v>817</v>
      </c>
      <c r="F651" s="599" t="s">
        <v>1011</v>
      </c>
    </row>
    <row r="652" spans="1:6">
      <c r="A652" s="596">
        <v>38987</v>
      </c>
      <c r="B652" s="597">
        <v>12572</v>
      </c>
      <c r="C652" s="598" t="s">
        <v>811</v>
      </c>
      <c r="D652" s="598" t="s">
        <v>1725</v>
      </c>
      <c r="E652" s="598" t="s">
        <v>1729</v>
      </c>
      <c r="F652" s="599" t="s">
        <v>1011</v>
      </c>
    </row>
    <row r="653" spans="1:6">
      <c r="A653" s="596">
        <v>38987</v>
      </c>
      <c r="B653" s="597">
        <v>13428</v>
      </c>
      <c r="C653" s="598" t="s">
        <v>1726</v>
      </c>
      <c r="D653" s="598" t="s">
        <v>1727</v>
      </c>
      <c r="E653" s="598" t="s">
        <v>817</v>
      </c>
      <c r="F653" s="599" t="s">
        <v>1011</v>
      </c>
    </row>
    <row r="654" spans="1:6">
      <c r="A654" s="596">
        <v>38987</v>
      </c>
      <c r="B654" s="597">
        <v>1000</v>
      </c>
      <c r="C654" s="598" t="s">
        <v>1728</v>
      </c>
      <c r="D654" s="598" t="s">
        <v>1725</v>
      </c>
      <c r="E654" s="598" t="s">
        <v>1729</v>
      </c>
      <c r="F654" s="599" t="s">
        <v>1006</v>
      </c>
    </row>
    <row r="655" spans="1:6">
      <c r="A655" s="596">
        <v>38987</v>
      </c>
      <c r="B655" s="597">
        <v>9405</v>
      </c>
      <c r="C655" s="598" t="s">
        <v>1726</v>
      </c>
      <c r="D655" s="598" t="s">
        <v>1725</v>
      </c>
      <c r="E655" s="598" t="s">
        <v>1730</v>
      </c>
      <c r="F655" s="599" t="s">
        <v>1011</v>
      </c>
    </row>
    <row r="656" spans="1:6">
      <c r="A656" s="596">
        <v>38987</v>
      </c>
      <c r="B656" s="597">
        <v>7277</v>
      </c>
      <c r="C656" s="598" t="s">
        <v>1724</v>
      </c>
      <c r="D656" s="598" t="s">
        <v>1725</v>
      </c>
      <c r="E656" s="598" t="s">
        <v>1729</v>
      </c>
      <c r="F656" s="599" t="s">
        <v>1011</v>
      </c>
    </row>
    <row r="657" spans="1:6">
      <c r="A657" s="596">
        <v>38987</v>
      </c>
      <c r="B657" s="597">
        <v>1000</v>
      </c>
      <c r="C657" s="598" t="s">
        <v>1728</v>
      </c>
      <c r="D657" s="598" t="s">
        <v>1725</v>
      </c>
      <c r="E657" s="598" t="s">
        <v>817</v>
      </c>
      <c r="F657" s="599" t="s">
        <v>1011</v>
      </c>
    </row>
    <row r="658" spans="1:6">
      <c r="A658" s="596">
        <v>38987</v>
      </c>
      <c r="B658" s="597">
        <v>3434</v>
      </c>
      <c r="C658" s="598" t="s">
        <v>1728</v>
      </c>
      <c r="D658" s="598" t="s">
        <v>1725</v>
      </c>
      <c r="E658" s="598" t="s">
        <v>817</v>
      </c>
      <c r="F658" s="599" t="s">
        <v>1011</v>
      </c>
    </row>
    <row r="659" spans="1:6">
      <c r="A659" s="596">
        <v>38987</v>
      </c>
      <c r="B659" s="597">
        <v>4566</v>
      </c>
      <c r="C659" s="598" t="s">
        <v>1728</v>
      </c>
      <c r="D659" s="598" t="s">
        <v>1727</v>
      </c>
      <c r="E659" s="598" t="s">
        <v>817</v>
      </c>
      <c r="F659" s="599" t="s">
        <v>1006</v>
      </c>
    </row>
    <row r="660" spans="1:6">
      <c r="A660" s="596">
        <v>38987</v>
      </c>
      <c r="B660" s="597">
        <v>100</v>
      </c>
      <c r="C660" s="598" t="s">
        <v>1728</v>
      </c>
      <c r="D660" s="598" t="s">
        <v>1725</v>
      </c>
      <c r="E660" s="598" t="s">
        <v>817</v>
      </c>
      <c r="F660" s="599" t="s">
        <v>1011</v>
      </c>
    </row>
    <row r="661" spans="1:6">
      <c r="A661" s="596">
        <v>38987</v>
      </c>
      <c r="B661" s="597">
        <v>5000</v>
      </c>
      <c r="C661" s="598" t="s">
        <v>811</v>
      </c>
      <c r="D661" s="598" t="s">
        <v>1725</v>
      </c>
      <c r="E661" s="598" t="s">
        <v>1730</v>
      </c>
      <c r="F661" s="599" t="s">
        <v>1011</v>
      </c>
    </row>
    <row r="662" spans="1:6">
      <c r="A662" s="596">
        <v>38987</v>
      </c>
      <c r="B662" s="597">
        <v>3900</v>
      </c>
      <c r="C662" s="598" t="s">
        <v>1728</v>
      </c>
      <c r="D662" s="598" t="s">
        <v>1727</v>
      </c>
      <c r="E662" s="598" t="s">
        <v>1730</v>
      </c>
      <c r="F662" s="599" t="s">
        <v>1006</v>
      </c>
    </row>
    <row r="663" spans="1:6">
      <c r="A663" s="596">
        <v>38987</v>
      </c>
      <c r="B663" s="597">
        <v>13128</v>
      </c>
      <c r="C663" s="598" t="s">
        <v>811</v>
      </c>
      <c r="D663" s="598" t="s">
        <v>1727</v>
      </c>
      <c r="E663" s="598" t="s">
        <v>1729</v>
      </c>
      <c r="F663" s="599" t="s">
        <v>1006</v>
      </c>
    </row>
    <row r="664" spans="1:6">
      <c r="A664" s="596">
        <v>38987</v>
      </c>
      <c r="B664" s="597">
        <v>8264</v>
      </c>
      <c r="C664" s="598" t="s">
        <v>1726</v>
      </c>
      <c r="D664" s="598" t="s">
        <v>1727</v>
      </c>
      <c r="E664" s="598" t="s">
        <v>817</v>
      </c>
      <c r="F664" s="599" t="s">
        <v>1011</v>
      </c>
    </row>
    <row r="665" spans="1:6">
      <c r="A665" s="596">
        <v>38987</v>
      </c>
      <c r="B665" s="597">
        <v>6000</v>
      </c>
      <c r="C665" s="598" t="s">
        <v>1728</v>
      </c>
      <c r="D665" s="598" t="s">
        <v>1727</v>
      </c>
      <c r="E665" s="598" t="s">
        <v>1730</v>
      </c>
      <c r="F665" s="599" t="s">
        <v>1011</v>
      </c>
    </row>
    <row r="666" spans="1:6">
      <c r="A666" s="596">
        <v>38987</v>
      </c>
      <c r="B666" s="597">
        <v>6662</v>
      </c>
      <c r="C666" s="598" t="s">
        <v>1726</v>
      </c>
      <c r="D666" s="598" t="s">
        <v>1727</v>
      </c>
      <c r="E666" s="598" t="s">
        <v>1730</v>
      </c>
      <c r="F666" s="599" t="s">
        <v>1011</v>
      </c>
    </row>
    <row r="667" spans="1:6">
      <c r="A667" s="596">
        <v>38987</v>
      </c>
      <c r="B667" s="597">
        <v>9525</v>
      </c>
      <c r="C667" s="598" t="s">
        <v>811</v>
      </c>
      <c r="D667" s="598" t="s">
        <v>1727</v>
      </c>
      <c r="E667" s="598" t="s">
        <v>1729</v>
      </c>
      <c r="F667" s="599" t="s">
        <v>1006</v>
      </c>
    </row>
    <row r="668" spans="1:6">
      <c r="A668" s="596">
        <v>38987</v>
      </c>
      <c r="B668" s="597">
        <v>13462</v>
      </c>
      <c r="C668" s="598" t="s">
        <v>1728</v>
      </c>
      <c r="D668" s="598" t="s">
        <v>1727</v>
      </c>
      <c r="E668" s="598" t="s">
        <v>1729</v>
      </c>
      <c r="F668" s="599" t="s">
        <v>1006</v>
      </c>
    </row>
    <row r="669" spans="1:6">
      <c r="A669" s="596">
        <v>38987</v>
      </c>
      <c r="B669" s="597">
        <v>12505</v>
      </c>
      <c r="C669" s="598" t="s">
        <v>1726</v>
      </c>
      <c r="D669" s="598" t="s">
        <v>1725</v>
      </c>
      <c r="E669" s="598" t="s">
        <v>1730</v>
      </c>
      <c r="F669" s="599" t="s">
        <v>1011</v>
      </c>
    </row>
    <row r="670" spans="1:6">
      <c r="A670" s="596">
        <v>38987</v>
      </c>
      <c r="B670" s="597">
        <v>15000</v>
      </c>
      <c r="C670" s="598" t="s">
        <v>1726</v>
      </c>
      <c r="D670" s="598" t="s">
        <v>1725</v>
      </c>
      <c r="E670" s="598" t="s">
        <v>817</v>
      </c>
      <c r="F670" s="599" t="s">
        <v>1011</v>
      </c>
    </row>
    <row r="671" spans="1:6">
      <c r="A671" s="596">
        <v>38987</v>
      </c>
      <c r="B671" s="597">
        <v>15984</v>
      </c>
      <c r="C671" s="598" t="s">
        <v>811</v>
      </c>
      <c r="D671" s="598" t="s">
        <v>1725</v>
      </c>
      <c r="E671" s="598" t="s">
        <v>1729</v>
      </c>
      <c r="F671" s="599" t="s">
        <v>1006</v>
      </c>
    </row>
    <row r="672" spans="1:6">
      <c r="A672" s="596">
        <v>38987</v>
      </c>
      <c r="B672" s="597">
        <v>10587</v>
      </c>
      <c r="C672" s="598" t="s">
        <v>811</v>
      </c>
      <c r="D672" s="598" t="s">
        <v>1725</v>
      </c>
      <c r="E672" s="598" t="s">
        <v>817</v>
      </c>
      <c r="F672" s="599" t="s">
        <v>1006</v>
      </c>
    </row>
    <row r="673" spans="1:6">
      <c r="A673" s="596">
        <v>38988</v>
      </c>
      <c r="B673" s="597">
        <v>1000</v>
      </c>
      <c r="C673" s="598" t="s">
        <v>1728</v>
      </c>
      <c r="D673" s="598" t="s">
        <v>1727</v>
      </c>
      <c r="E673" s="598" t="s">
        <v>1730</v>
      </c>
      <c r="F673" s="599" t="s">
        <v>1006</v>
      </c>
    </row>
    <row r="674" spans="1:6">
      <c r="A674" s="596">
        <v>38988</v>
      </c>
      <c r="B674" s="597">
        <v>3539</v>
      </c>
      <c r="C674" s="598" t="s">
        <v>811</v>
      </c>
      <c r="D674" s="598" t="s">
        <v>1725</v>
      </c>
      <c r="E674" s="598" t="s">
        <v>817</v>
      </c>
      <c r="F674" s="599" t="s">
        <v>1011</v>
      </c>
    </row>
    <row r="675" spans="1:6">
      <c r="A675" s="596">
        <v>38988</v>
      </c>
      <c r="B675" s="597">
        <v>10461</v>
      </c>
      <c r="C675" s="598" t="s">
        <v>811</v>
      </c>
      <c r="D675" s="598" t="s">
        <v>1727</v>
      </c>
      <c r="E675" s="598" t="s">
        <v>1729</v>
      </c>
      <c r="F675" s="599" t="s">
        <v>1011</v>
      </c>
    </row>
    <row r="676" spans="1:6">
      <c r="A676" s="596">
        <v>38988</v>
      </c>
      <c r="B676" s="597">
        <v>5879</v>
      </c>
      <c r="C676" s="598" t="s">
        <v>1728</v>
      </c>
      <c r="D676" s="598" t="s">
        <v>1725</v>
      </c>
      <c r="E676" s="598" t="s">
        <v>817</v>
      </c>
      <c r="F676" s="599" t="s">
        <v>1006</v>
      </c>
    </row>
    <row r="677" spans="1:6">
      <c r="A677" s="596">
        <v>38988</v>
      </c>
      <c r="B677" s="597">
        <v>2000</v>
      </c>
      <c r="C677" s="598" t="s">
        <v>1724</v>
      </c>
      <c r="D677" s="598" t="s">
        <v>1725</v>
      </c>
      <c r="E677" s="598" t="s">
        <v>1730</v>
      </c>
      <c r="F677" s="599" t="s">
        <v>1011</v>
      </c>
    </row>
    <row r="678" spans="1:6">
      <c r="A678" s="596">
        <v>38988</v>
      </c>
      <c r="B678" s="597">
        <v>4000</v>
      </c>
      <c r="C678" s="598" t="s">
        <v>811</v>
      </c>
      <c r="D678" s="598" t="s">
        <v>1725</v>
      </c>
      <c r="E678" s="598" t="s">
        <v>817</v>
      </c>
      <c r="F678" s="599" t="s">
        <v>1006</v>
      </c>
    </row>
    <row r="679" spans="1:6">
      <c r="A679" s="596">
        <v>38988</v>
      </c>
      <c r="B679" s="597">
        <v>7756</v>
      </c>
      <c r="C679" s="598" t="s">
        <v>1726</v>
      </c>
      <c r="D679" s="598" t="s">
        <v>1725</v>
      </c>
      <c r="E679" s="598" t="s">
        <v>1729</v>
      </c>
      <c r="F679" s="599" t="s">
        <v>1011</v>
      </c>
    </row>
    <row r="680" spans="1:6">
      <c r="A680" s="596">
        <v>38988</v>
      </c>
      <c r="B680" s="597">
        <v>6314</v>
      </c>
      <c r="C680" s="598" t="s">
        <v>1728</v>
      </c>
      <c r="D680" s="598" t="s">
        <v>1727</v>
      </c>
      <c r="E680" s="598" t="s">
        <v>817</v>
      </c>
      <c r="F680" s="599" t="s">
        <v>1011</v>
      </c>
    </row>
    <row r="681" spans="1:6">
      <c r="A681" s="596">
        <v>38988</v>
      </c>
      <c r="B681" s="597">
        <v>9247</v>
      </c>
      <c r="C681" s="598" t="s">
        <v>811</v>
      </c>
      <c r="D681" s="598" t="s">
        <v>1727</v>
      </c>
      <c r="E681" s="598" t="s">
        <v>817</v>
      </c>
      <c r="F681" s="599" t="s">
        <v>1006</v>
      </c>
    </row>
    <row r="682" spans="1:6">
      <c r="A682" s="596">
        <v>38988</v>
      </c>
      <c r="B682" s="597">
        <v>5302</v>
      </c>
      <c r="C682" s="598" t="s">
        <v>1726</v>
      </c>
      <c r="D682" s="598" t="s">
        <v>1727</v>
      </c>
      <c r="E682" s="598" t="s">
        <v>817</v>
      </c>
      <c r="F682" s="599" t="s">
        <v>1011</v>
      </c>
    </row>
    <row r="683" spans="1:6">
      <c r="A683" s="596">
        <v>38988</v>
      </c>
      <c r="B683" s="597">
        <v>14548</v>
      </c>
      <c r="C683" s="598" t="s">
        <v>1726</v>
      </c>
      <c r="D683" s="598" t="s">
        <v>1725</v>
      </c>
      <c r="E683" s="598" t="s">
        <v>817</v>
      </c>
      <c r="F683" s="599" t="s">
        <v>1011</v>
      </c>
    </row>
    <row r="684" spans="1:6">
      <c r="A684" s="596">
        <v>38988</v>
      </c>
      <c r="B684" s="597">
        <v>3171</v>
      </c>
      <c r="C684" s="598" t="s">
        <v>1728</v>
      </c>
      <c r="D684" s="598" t="s">
        <v>1725</v>
      </c>
      <c r="E684" s="598" t="s">
        <v>1730</v>
      </c>
      <c r="F684" s="599" t="s">
        <v>1011</v>
      </c>
    </row>
    <row r="685" spans="1:6">
      <c r="A685" s="596">
        <v>38988</v>
      </c>
      <c r="B685" s="597">
        <v>25000</v>
      </c>
      <c r="C685" s="598" t="s">
        <v>811</v>
      </c>
      <c r="D685" s="598" t="s">
        <v>1725</v>
      </c>
      <c r="E685" s="598" t="s">
        <v>1729</v>
      </c>
      <c r="F685" s="599" t="s">
        <v>1011</v>
      </c>
    </row>
    <row r="686" spans="1:6">
      <c r="A686" s="596">
        <v>38988</v>
      </c>
      <c r="B686" s="597">
        <v>5957</v>
      </c>
      <c r="C686" s="598" t="s">
        <v>1728</v>
      </c>
      <c r="D686" s="598" t="s">
        <v>1727</v>
      </c>
      <c r="E686" s="598" t="s">
        <v>1730</v>
      </c>
      <c r="F686" s="599" t="s">
        <v>1006</v>
      </c>
    </row>
    <row r="687" spans="1:6">
      <c r="A687" s="596">
        <v>38988</v>
      </c>
      <c r="B687" s="597">
        <v>4113</v>
      </c>
      <c r="C687" s="598" t="s">
        <v>811</v>
      </c>
      <c r="D687" s="598" t="s">
        <v>1725</v>
      </c>
      <c r="E687" s="598" t="s">
        <v>817</v>
      </c>
      <c r="F687" s="599" t="s">
        <v>1011</v>
      </c>
    </row>
    <row r="688" spans="1:6">
      <c r="A688" s="596">
        <v>38988</v>
      </c>
      <c r="B688" s="597">
        <v>9010</v>
      </c>
      <c r="C688" s="598" t="s">
        <v>1728</v>
      </c>
      <c r="D688" s="598" t="s">
        <v>1727</v>
      </c>
      <c r="E688" s="598" t="s">
        <v>817</v>
      </c>
      <c r="F688" s="599" t="s">
        <v>1006</v>
      </c>
    </row>
    <row r="689" spans="1:6">
      <c r="A689" s="596">
        <v>38988</v>
      </c>
      <c r="B689" s="597">
        <v>240</v>
      </c>
      <c r="C689" s="598" t="s">
        <v>1728</v>
      </c>
      <c r="D689" s="598" t="s">
        <v>1725</v>
      </c>
      <c r="E689" s="598" t="s">
        <v>817</v>
      </c>
      <c r="F689" s="599" t="s">
        <v>1011</v>
      </c>
    </row>
    <row r="690" spans="1:6">
      <c r="A690" s="596">
        <v>38989</v>
      </c>
      <c r="B690" s="597">
        <v>124</v>
      </c>
      <c r="C690" s="598" t="s">
        <v>1728</v>
      </c>
      <c r="D690" s="598" t="s">
        <v>1727</v>
      </c>
      <c r="E690" s="598" t="s">
        <v>817</v>
      </c>
      <c r="F690" s="599" t="s">
        <v>1011</v>
      </c>
    </row>
    <row r="691" spans="1:6">
      <c r="A691" s="596">
        <v>38989</v>
      </c>
      <c r="B691" s="597">
        <v>11765</v>
      </c>
      <c r="C691" s="598" t="s">
        <v>811</v>
      </c>
      <c r="D691" s="598" t="s">
        <v>1725</v>
      </c>
      <c r="E691" s="598" t="s">
        <v>817</v>
      </c>
      <c r="F691" s="599" t="s">
        <v>1011</v>
      </c>
    </row>
    <row r="692" spans="1:6">
      <c r="A692" s="596">
        <v>38989</v>
      </c>
      <c r="B692" s="597">
        <v>13583</v>
      </c>
      <c r="C692" s="598" t="s">
        <v>1726</v>
      </c>
      <c r="D692" s="598" t="s">
        <v>1727</v>
      </c>
      <c r="E692" s="598" t="s">
        <v>817</v>
      </c>
      <c r="F692" s="599" t="s">
        <v>1006</v>
      </c>
    </row>
    <row r="693" spans="1:6">
      <c r="A693" s="596">
        <v>38989</v>
      </c>
      <c r="B693" s="597">
        <v>10474</v>
      </c>
      <c r="C693" s="598" t="s">
        <v>1726</v>
      </c>
      <c r="D693" s="598" t="s">
        <v>1725</v>
      </c>
      <c r="E693" s="598" t="s">
        <v>817</v>
      </c>
      <c r="F693" s="599" t="s">
        <v>1006</v>
      </c>
    </row>
    <row r="694" spans="1:6">
      <c r="A694" s="596">
        <v>38989</v>
      </c>
      <c r="B694" s="597">
        <v>90000</v>
      </c>
      <c r="C694" s="598" t="s">
        <v>1726</v>
      </c>
      <c r="D694" s="598" t="s">
        <v>1725</v>
      </c>
      <c r="E694" s="598" t="s">
        <v>817</v>
      </c>
      <c r="F694" s="599" t="s">
        <v>1011</v>
      </c>
    </row>
    <row r="695" spans="1:6">
      <c r="A695" s="596">
        <v>38989</v>
      </c>
      <c r="B695" s="597">
        <v>13500</v>
      </c>
      <c r="C695" s="598" t="s">
        <v>1726</v>
      </c>
      <c r="D695" s="598" t="s">
        <v>1725</v>
      </c>
      <c r="E695" s="598" t="s">
        <v>1729</v>
      </c>
      <c r="F695" s="599" t="s">
        <v>1011</v>
      </c>
    </row>
    <row r="696" spans="1:6">
      <c r="A696" s="596">
        <v>38989</v>
      </c>
      <c r="B696" s="597">
        <v>11000</v>
      </c>
      <c r="C696" s="598" t="s">
        <v>1726</v>
      </c>
      <c r="D696" s="598" t="s">
        <v>1725</v>
      </c>
      <c r="E696" s="598" t="s">
        <v>817</v>
      </c>
      <c r="F696" s="599" t="s">
        <v>1006</v>
      </c>
    </row>
    <row r="697" spans="1:6">
      <c r="A697" s="596">
        <v>38989</v>
      </c>
      <c r="B697" s="597">
        <v>4535</v>
      </c>
      <c r="C697" s="598" t="s">
        <v>1728</v>
      </c>
      <c r="D697" s="598" t="s">
        <v>1725</v>
      </c>
      <c r="E697" s="598" t="s">
        <v>1729</v>
      </c>
      <c r="F697" s="599" t="s">
        <v>1006</v>
      </c>
    </row>
    <row r="698" spans="1:6">
      <c r="A698" s="596">
        <v>38989</v>
      </c>
      <c r="B698" s="597">
        <v>12000</v>
      </c>
      <c r="C698" s="598" t="s">
        <v>1728</v>
      </c>
      <c r="D698" s="598" t="s">
        <v>1725</v>
      </c>
      <c r="E698" s="598" t="s">
        <v>817</v>
      </c>
      <c r="F698" s="599" t="s">
        <v>1011</v>
      </c>
    </row>
    <row r="699" spans="1:6">
      <c r="A699" s="596">
        <v>38989</v>
      </c>
      <c r="B699" s="597">
        <v>2000</v>
      </c>
      <c r="C699" s="598" t="s">
        <v>1726</v>
      </c>
      <c r="D699" s="598" t="s">
        <v>1725</v>
      </c>
      <c r="E699" s="598" t="s">
        <v>817</v>
      </c>
      <c r="F699" s="599" t="s">
        <v>1006</v>
      </c>
    </row>
    <row r="700" spans="1:6">
      <c r="A700" s="596">
        <v>38989</v>
      </c>
      <c r="B700" s="597">
        <v>14644</v>
      </c>
      <c r="C700" s="598" t="s">
        <v>1726</v>
      </c>
      <c r="D700" s="598" t="s">
        <v>1725</v>
      </c>
      <c r="E700" s="598" t="s">
        <v>1730</v>
      </c>
      <c r="F700" s="599" t="s">
        <v>1006</v>
      </c>
    </row>
    <row r="701" spans="1:6">
      <c r="A701" s="596">
        <v>38989</v>
      </c>
      <c r="B701" s="597">
        <v>1946</v>
      </c>
      <c r="C701" s="598" t="s">
        <v>1728</v>
      </c>
      <c r="D701" s="598" t="s">
        <v>1725</v>
      </c>
      <c r="E701" s="598" t="s">
        <v>817</v>
      </c>
      <c r="F701" s="599" t="s">
        <v>1006</v>
      </c>
    </row>
    <row r="702" spans="1:6">
      <c r="A702" s="596">
        <v>38989</v>
      </c>
      <c r="B702" s="597">
        <v>9113</v>
      </c>
      <c r="C702" s="598" t="s">
        <v>1726</v>
      </c>
      <c r="D702" s="598" t="s">
        <v>1727</v>
      </c>
      <c r="E702" s="598" t="s">
        <v>817</v>
      </c>
      <c r="F702" s="599" t="s">
        <v>1011</v>
      </c>
    </row>
    <row r="703" spans="1:6">
      <c r="A703" s="596">
        <v>38989</v>
      </c>
      <c r="B703" s="597">
        <v>1946</v>
      </c>
      <c r="C703" s="598" t="s">
        <v>1728</v>
      </c>
      <c r="D703" s="598" t="s">
        <v>1725</v>
      </c>
      <c r="E703" s="598" t="s">
        <v>817</v>
      </c>
      <c r="F703" s="599" t="s">
        <v>1011</v>
      </c>
    </row>
    <row r="704" spans="1:6">
      <c r="A704" s="596">
        <v>38989</v>
      </c>
      <c r="B704" s="597">
        <v>3728</v>
      </c>
      <c r="C704" s="598" t="s">
        <v>1728</v>
      </c>
      <c r="D704" s="598" t="s">
        <v>1727</v>
      </c>
      <c r="E704" s="598" t="s">
        <v>817</v>
      </c>
      <c r="F704" s="599" t="s">
        <v>1011</v>
      </c>
    </row>
    <row r="705" spans="1:6">
      <c r="A705" s="596">
        <v>38989</v>
      </c>
      <c r="B705" s="597">
        <v>4535</v>
      </c>
      <c r="C705" s="598" t="s">
        <v>1728</v>
      </c>
      <c r="D705" s="598" t="s">
        <v>1725</v>
      </c>
      <c r="E705" s="598" t="s">
        <v>1729</v>
      </c>
      <c r="F705" s="599" t="s">
        <v>1011</v>
      </c>
    </row>
    <row r="706" spans="1:6">
      <c r="A706" s="596">
        <v>38989</v>
      </c>
      <c r="B706" s="597">
        <v>4785</v>
      </c>
      <c r="C706" s="598" t="s">
        <v>811</v>
      </c>
      <c r="D706" s="598" t="s">
        <v>1727</v>
      </c>
      <c r="E706" s="598" t="s">
        <v>1730</v>
      </c>
      <c r="F706" s="599" t="s">
        <v>1006</v>
      </c>
    </row>
    <row r="707" spans="1:6">
      <c r="A707" s="596">
        <v>38989</v>
      </c>
      <c r="B707" s="597">
        <v>100</v>
      </c>
      <c r="C707" s="598" t="s">
        <v>1728</v>
      </c>
      <c r="D707" s="598" t="s">
        <v>1725</v>
      </c>
      <c r="E707" s="598" t="s">
        <v>817</v>
      </c>
      <c r="F707" s="599" t="s">
        <v>1011</v>
      </c>
    </row>
    <row r="708" spans="1:6">
      <c r="A708" s="596">
        <v>38989</v>
      </c>
      <c r="B708" s="597">
        <v>1000</v>
      </c>
      <c r="C708" s="598" t="s">
        <v>1728</v>
      </c>
      <c r="D708" s="598" t="s">
        <v>1725</v>
      </c>
      <c r="E708" s="598" t="s">
        <v>817</v>
      </c>
      <c r="F708" s="599" t="s">
        <v>1011</v>
      </c>
    </row>
    <row r="709" spans="1:6">
      <c r="A709" s="596">
        <v>38989</v>
      </c>
      <c r="B709" s="597">
        <v>11632</v>
      </c>
      <c r="C709" s="598" t="s">
        <v>1728</v>
      </c>
      <c r="D709" s="598" t="s">
        <v>1725</v>
      </c>
      <c r="E709" s="598" t="s">
        <v>817</v>
      </c>
      <c r="F709" s="599" t="s">
        <v>1011</v>
      </c>
    </row>
    <row r="710" spans="1:6">
      <c r="A710" s="596">
        <v>38989</v>
      </c>
      <c r="B710" s="597">
        <v>6144</v>
      </c>
      <c r="C710" s="598" t="s">
        <v>1726</v>
      </c>
      <c r="D710" s="598" t="s">
        <v>1727</v>
      </c>
      <c r="E710" s="598" t="s">
        <v>817</v>
      </c>
      <c r="F710" s="599" t="s">
        <v>1006</v>
      </c>
    </row>
    <row r="711" spans="1:6">
      <c r="A711" s="596">
        <v>38989</v>
      </c>
      <c r="B711" s="597">
        <v>7000</v>
      </c>
      <c r="C711" s="598" t="s">
        <v>1724</v>
      </c>
      <c r="D711" s="598" t="s">
        <v>1725</v>
      </c>
      <c r="E711" s="598" t="s">
        <v>1729</v>
      </c>
      <c r="F711" s="599" t="s">
        <v>1011</v>
      </c>
    </row>
    <row r="712" spans="1:6">
      <c r="A712" s="596">
        <v>38989</v>
      </c>
      <c r="B712" s="597">
        <v>4257</v>
      </c>
      <c r="C712" s="598" t="s">
        <v>811</v>
      </c>
      <c r="D712" s="598" t="s">
        <v>1725</v>
      </c>
      <c r="E712" s="598" t="s">
        <v>1730</v>
      </c>
      <c r="F712" s="599" t="s">
        <v>1011</v>
      </c>
    </row>
    <row r="713" spans="1:6">
      <c r="A713" s="596">
        <v>38989</v>
      </c>
      <c r="B713" s="597">
        <v>400</v>
      </c>
      <c r="C713" s="598" t="s">
        <v>1728</v>
      </c>
      <c r="D713" s="598" t="s">
        <v>1727</v>
      </c>
      <c r="E713" s="598" t="s">
        <v>817</v>
      </c>
      <c r="F713" s="599" t="s">
        <v>1011</v>
      </c>
    </row>
    <row r="714" spans="1:6">
      <c r="A714" s="596">
        <v>38989</v>
      </c>
      <c r="B714" s="597">
        <v>12673</v>
      </c>
      <c r="C714" s="598" t="s">
        <v>1728</v>
      </c>
      <c r="D714" s="598" t="s">
        <v>1725</v>
      </c>
      <c r="E714" s="598" t="s">
        <v>1730</v>
      </c>
      <c r="F714" s="599" t="s">
        <v>1006</v>
      </c>
    </row>
    <row r="715" spans="1:6">
      <c r="A715" s="602">
        <v>38989</v>
      </c>
      <c r="B715" s="603">
        <v>4000</v>
      </c>
      <c r="C715" s="604" t="s">
        <v>1728</v>
      </c>
      <c r="D715" s="604" t="s">
        <v>1727</v>
      </c>
      <c r="E715" s="604" t="s">
        <v>1729</v>
      </c>
      <c r="F715" s="605" t="s">
        <v>1011</v>
      </c>
    </row>
  </sheetData>
  <printOptions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28"/>
  <dimension ref="A3:A16"/>
  <sheetViews>
    <sheetView showGridLines="0" workbookViewId="0"/>
  </sheetViews>
  <sheetFormatPr defaultColWidth="9.109375" defaultRowHeight="14.4"/>
  <cols>
    <col min="1" max="16384" width="9.109375" style="377"/>
  </cols>
  <sheetData>
    <row r="3" spans="1:1">
      <c r="A3" s="377" t="s">
        <v>1235</v>
      </c>
    </row>
    <row r="4" spans="1:1">
      <c r="A4" s="377" t="s">
        <v>1711</v>
      </c>
    </row>
    <row r="6" spans="1:1">
      <c r="A6" s="377" t="s">
        <v>1712</v>
      </c>
    </row>
    <row r="7" spans="1:1">
      <c r="A7" s="377" t="s">
        <v>1713</v>
      </c>
    </row>
    <row r="9" spans="1:1">
      <c r="A9" s="377" t="s">
        <v>1714</v>
      </c>
    </row>
    <row r="10" spans="1:1">
      <c r="A10" s="377" t="s">
        <v>1715</v>
      </c>
    </row>
    <row r="12" spans="1:1">
      <c r="A12" s="377" t="s">
        <v>1716</v>
      </c>
    </row>
    <row r="13" spans="1:1">
      <c r="A13" s="377" t="s">
        <v>1717</v>
      </c>
    </row>
    <row r="15" spans="1:1">
      <c r="A15" s="377" t="s">
        <v>1718</v>
      </c>
    </row>
    <row r="16" spans="1:1">
      <c r="A16" s="377" t="s">
        <v>1719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79"/>
  <dimension ref="A3:H203"/>
  <sheetViews>
    <sheetView showGridLines="0" workbookViewId="0"/>
  </sheetViews>
  <sheetFormatPr defaultColWidth="9.109375" defaultRowHeight="20.25" customHeight="1"/>
  <cols>
    <col min="1" max="1" width="9.88671875" style="307" bestFit="1" customWidth="1"/>
    <col min="2" max="2" width="13.5546875" style="307" customWidth="1"/>
    <col min="3" max="3" width="17.33203125" style="307" customWidth="1"/>
    <col min="4" max="4" width="9.88671875" style="308" customWidth="1"/>
    <col min="5" max="5" width="14.88671875" style="308" customWidth="1"/>
    <col min="6" max="6" width="17.88671875" style="307" bestFit="1" customWidth="1"/>
    <col min="7" max="7" width="9.109375" style="307"/>
    <col min="8" max="8" width="67.33203125" style="307" bestFit="1" customWidth="1"/>
    <col min="9" max="16384" width="9.109375" style="307"/>
  </cols>
  <sheetData>
    <row r="3" spans="1:8" ht="20.25" customHeight="1">
      <c r="A3" s="306" t="s">
        <v>820</v>
      </c>
      <c r="B3" s="306" t="s">
        <v>644</v>
      </c>
      <c r="C3" s="306" t="s">
        <v>821</v>
      </c>
      <c r="D3" s="306" t="s">
        <v>272</v>
      </c>
      <c r="E3" s="306" t="s">
        <v>109</v>
      </c>
      <c r="F3" s="306" t="s">
        <v>822</v>
      </c>
    </row>
    <row r="4" spans="1:8" ht="20.25" customHeight="1">
      <c r="A4" s="308">
        <v>1</v>
      </c>
      <c r="B4" s="307" t="s">
        <v>823</v>
      </c>
      <c r="C4" s="307" t="s">
        <v>824</v>
      </c>
      <c r="D4" s="309">
        <v>4270</v>
      </c>
      <c r="E4" s="310">
        <v>41641</v>
      </c>
      <c r="F4" s="307" t="s">
        <v>825</v>
      </c>
    </row>
    <row r="5" spans="1:8" ht="20.25" customHeight="1">
      <c r="A5" s="308">
        <v>2</v>
      </c>
      <c r="B5" s="307" t="s">
        <v>826</v>
      </c>
      <c r="C5" s="307" t="s">
        <v>824</v>
      </c>
      <c r="D5" s="309">
        <v>8239</v>
      </c>
      <c r="E5" s="310">
        <v>41642</v>
      </c>
      <c r="F5" s="307" t="s">
        <v>827</v>
      </c>
    </row>
    <row r="6" spans="1:8" ht="20.25" customHeight="1">
      <c r="A6" s="308">
        <v>3</v>
      </c>
      <c r="B6" s="307" t="s">
        <v>828</v>
      </c>
      <c r="C6" s="307" t="s">
        <v>829</v>
      </c>
      <c r="D6" s="309">
        <v>617</v>
      </c>
      <c r="E6" s="310">
        <v>41644</v>
      </c>
      <c r="F6" s="307" t="s">
        <v>825</v>
      </c>
      <c r="H6" s="311" t="s">
        <v>830</v>
      </c>
    </row>
    <row r="7" spans="1:8" ht="20.25" customHeight="1">
      <c r="A7" s="308">
        <v>4</v>
      </c>
      <c r="B7" s="307" t="s">
        <v>828</v>
      </c>
      <c r="C7" s="307" t="s">
        <v>829</v>
      </c>
      <c r="D7" s="309">
        <v>8384</v>
      </c>
      <c r="E7" s="310">
        <v>41646</v>
      </c>
      <c r="F7" s="307" t="s">
        <v>831</v>
      </c>
      <c r="H7" s="312" t="s">
        <v>832</v>
      </c>
    </row>
    <row r="8" spans="1:8" ht="20.25" customHeight="1">
      <c r="A8" s="308">
        <v>5</v>
      </c>
      <c r="B8" s="307" t="s">
        <v>833</v>
      </c>
      <c r="C8" s="307" t="s">
        <v>824</v>
      </c>
      <c r="D8" s="309">
        <v>2626</v>
      </c>
      <c r="E8" s="310">
        <v>41648</v>
      </c>
      <c r="F8" s="307" t="s">
        <v>834</v>
      </c>
      <c r="H8" s="312" t="s">
        <v>835</v>
      </c>
    </row>
    <row r="9" spans="1:8" ht="20.25" customHeight="1">
      <c r="A9" s="308">
        <v>6</v>
      </c>
      <c r="B9" s="307" t="s">
        <v>57</v>
      </c>
      <c r="C9" s="307" t="s">
        <v>829</v>
      </c>
      <c r="D9" s="309">
        <v>3610</v>
      </c>
      <c r="E9" s="310">
        <v>41649</v>
      </c>
      <c r="F9" s="307" t="s">
        <v>825</v>
      </c>
      <c r="H9" s="312" t="s">
        <v>836</v>
      </c>
    </row>
    <row r="10" spans="1:8" ht="20.25" customHeight="1">
      <c r="A10" s="308">
        <v>7</v>
      </c>
      <c r="B10" s="307" t="s">
        <v>826</v>
      </c>
      <c r="C10" s="307" t="s">
        <v>824</v>
      </c>
      <c r="D10" s="309">
        <v>9062</v>
      </c>
      <c r="E10" s="310">
        <v>41650</v>
      </c>
      <c r="F10" s="307" t="s">
        <v>306</v>
      </c>
      <c r="H10" s="312" t="s">
        <v>837</v>
      </c>
    </row>
    <row r="11" spans="1:8" ht="20.25" customHeight="1">
      <c r="A11" s="308">
        <v>8</v>
      </c>
      <c r="B11" s="307" t="s">
        <v>838</v>
      </c>
      <c r="C11" s="307" t="s">
        <v>829</v>
      </c>
      <c r="D11" s="309">
        <v>2417</v>
      </c>
      <c r="E11" s="310">
        <v>41652</v>
      </c>
      <c r="F11" s="307" t="s">
        <v>839</v>
      </c>
    </row>
    <row r="12" spans="1:8" ht="20.25" customHeight="1">
      <c r="A12" s="308">
        <v>9</v>
      </c>
      <c r="B12" s="307" t="s">
        <v>838</v>
      </c>
      <c r="C12" s="307" t="s">
        <v>829</v>
      </c>
      <c r="D12" s="309">
        <v>7431</v>
      </c>
      <c r="E12" s="310">
        <v>41654</v>
      </c>
      <c r="F12" s="307" t="s">
        <v>831</v>
      </c>
      <c r="H12" s="311" t="s">
        <v>840</v>
      </c>
    </row>
    <row r="13" spans="1:8" ht="20.25" customHeight="1">
      <c r="A13" s="308">
        <v>10</v>
      </c>
      <c r="B13" s="307" t="s">
        <v>828</v>
      </c>
      <c r="C13" s="307" t="s">
        <v>829</v>
      </c>
      <c r="D13" s="309">
        <v>8250</v>
      </c>
      <c r="E13" s="310">
        <v>41655</v>
      </c>
      <c r="F13" s="307" t="s">
        <v>834</v>
      </c>
      <c r="H13" s="312" t="s">
        <v>841</v>
      </c>
    </row>
    <row r="14" spans="1:8" ht="20.25" customHeight="1">
      <c r="A14" s="308">
        <v>11</v>
      </c>
      <c r="B14" s="307" t="s">
        <v>826</v>
      </c>
      <c r="C14" s="307" t="s">
        <v>824</v>
      </c>
      <c r="D14" s="309">
        <v>7012</v>
      </c>
      <c r="E14" s="310">
        <v>41657</v>
      </c>
      <c r="F14" s="307" t="s">
        <v>825</v>
      </c>
      <c r="H14" s="312" t="s">
        <v>842</v>
      </c>
    </row>
    <row r="15" spans="1:8" ht="20.25" customHeight="1">
      <c r="A15" s="308">
        <v>12</v>
      </c>
      <c r="B15" s="307" t="s">
        <v>823</v>
      </c>
      <c r="C15" s="307" t="s">
        <v>824</v>
      </c>
      <c r="D15" s="309">
        <v>1903</v>
      </c>
      <c r="E15" s="310">
        <v>41659</v>
      </c>
      <c r="F15" s="307" t="s">
        <v>834</v>
      </c>
      <c r="H15" s="312"/>
    </row>
    <row r="16" spans="1:8" ht="20.25" customHeight="1">
      <c r="A16" s="308">
        <v>13</v>
      </c>
      <c r="B16" s="307" t="s">
        <v>826</v>
      </c>
      <c r="C16" s="307" t="s">
        <v>824</v>
      </c>
      <c r="D16" s="309">
        <v>2824</v>
      </c>
      <c r="E16" s="310">
        <v>41661</v>
      </c>
      <c r="F16" s="307" t="s">
        <v>831</v>
      </c>
      <c r="H16" s="312"/>
    </row>
    <row r="17" spans="1:6" ht="20.25" customHeight="1">
      <c r="A17" s="308">
        <v>14</v>
      </c>
      <c r="B17" s="307" t="s">
        <v>838</v>
      </c>
      <c r="C17" s="307" t="s">
        <v>829</v>
      </c>
      <c r="D17" s="309">
        <v>6946</v>
      </c>
      <c r="E17" s="310">
        <v>41663</v>
      </c>
      <c r="F17" s="307" t="s">
        <v>839</v>
      </c>
    </row>
    <row r="18" spans="1:6" ht="20.25" customHeight="1">
      <c r="A18" s="308">
        <v>15</v>
      </c>
      <c r="B18" s="307" t="s">
        <v>828</v>
      </c>
      <c r="C18" s="307" t="s">
        <v>829</v>
      </c>
      <c r="D18" s="309">
        <v>2320</v>
      </c>
      <c r="E18" s="310">
        <v>41666</v>
      </c>
      <c r="F18" s="307" t="s">
        <v>827</v>
      </c>
    </row>
    <row r="19" spans="1:6" ht="20.25" customHeight="1">
      <c r="A19" s="308">
        <v>16</v>
      </c>
      <c r="B19" s="307" t="s">
        <v>828</v>
      </c>
      <c r="C19" s="307" t="s">
        <v>829</v>
      </c>
      <c r="D19" s="309">
        <v>2116</v>
      </c>
      <c r="E19" s="310">
        <v>41667</v>
      </c>
      <c r="F19" s="307" t="s">
        <v>825</v>
      </c>
    </row>
    <row r="20" spans="1:6" ht="20.25" customHeight="1">
      <c r="A20" s="308">
        <v>17</v>
      </c>
      <c r="B20" s="307" t="s">
        <v>828</v>
      </c>
      <c r="C20" s="307" t="s">
        <v>829</v>
      </c>
      <c r="D20" s="309">
        <v>1135</v>
      </c>
      <c r="E20" s="310">
        <v>41669</v>
      </c>
      <c r="F20" s="307" t="s">
        <v>827</v>
      </c>
    </row>
    <row r="21" spans="1:6" ht="20.25" customHeight="1">
      <c r="A21" s="308">
        <v>18</v>
      </c>
      <c r="B21" s="307" t="s">
        <v>826</v>
      </c>
      <c r="C21" s="307" t="s">
        <v>824</v>
      </c>
      <c r="D21" s="309">
        <v>3595</v>
      </c>
      <c r="E21" s="310">
        <v>41669</v>
      </c>
      <c r="F21" s="307" t="s">
        <v>827</v>
      </c>
    </row>
    <row r="22" spans="1:6" ht="20.25" customHeight="1">
      <c r="A22" s="308">
        <v>19</v>
      </c>
      <c r="B22" s="307" t="s">
        <v>838</v>
      </c>
      <c r="C22" s="307" t="s">
        <v>829</v>
      </c>
      <c r="D22" s="309">
        <v>1161</v>
      </c>
      <c r="E22" s="310">
        <v>41672</v>
      </c>
      <c r="F22" s="307" t="s">
        <v>825</v>
      </c>
    </row>
    <row r="23" spans="1:6" ht="20.25" customHeight="1">
      <c r="A23" s="308">
        <v>20</v>
      </c>
      <c r="B23" s="307" t="s">
        <v>57</v>
      </c>
      <c r="C23" s="307" t="s">
        <v>829</v>
      </c>
      <c r="D23" s="309">
        <v>2256</v>
      </c>
      <c r="E23" s="310">
        <v>41674</v>
      </c>
      <c r="F23" s="307" t="s">
        <v>839</v>
      </c>
    </row>
    <row r="24" spans="1:6" ht="20.25" customHeight="1">
      <c r="A24" s="308">
        <v>21</v>
      </c>
      <c r="B24" s="307" t="s">
        <v>828</v>
      </c>
      <c r="C24" s="307" t="s">
        <v>829</v>
      </c>
      <c r="D24" s="309">
        <v>3642</v>
      </c>
      <c r="E24" s="310">
        <v>41676</v>
      </c>
      <c r="F24" s="307" t="s">
        <v>831</v>
      </c>
    </row>
    <row r="25" spans="1:6" ht="20.25" customHeight="1">
      <c r="A25" s="308">
        <v>22</v>
      </c>
      <c r="B25" s="307" t="s">
        <v>828</v>
      </c>
      <c r="C25" s="307" t="s">
        <v>829</v>
      </c>
      <c r="D25" s="309">
        <v>4582</v>
      </c>
      <c r="E25" s="310">
        <v>41682</v>
      </c>
      <c r="F25" s="307" t="s">
        <v>825</v>
      </c>
    </row>
    <row r="26" spans="1:6" ht="20.25" customHeight="1">
      <c r="A26" s="308">
        <v>23</v>
      </c>
      <c r="B26" s="307" t="s">
        <v>833</v>
      </c>
      <c r="C26" s="307" t="s">
        <v>824</v>
      </c>
      <c r="D26" s="309">
        <v>3559</v>
      </c>
      <c r="E26" s="310">
        <v>41684</v>
      </c>
      <c r="F26" s="307" t="s">
        <v>827</v>
      </c>
    </row>
    <row r="27" spans="1:6" ht="20.25" customHeight="1">
      <c r="A27" s="308">
        <v>24</v>
      </c>
      <c r="B27" s="307" t="s">
        <v>823</v>
      </c>
      <c r="C27" s="307" t="s">
        <v>824</v>
      </c>
      <c r="D27" s="309">
        <v>5154</v>
      </c>
      <c r="E27" s="310">
        <v>41687</v>
      </c>
      <c r="F27" s="307" t="s">
        <v>306</v>
      </c>
    </row>
    <row r="28" spans="1:6" ht="20.25" customHeight="1">
      <c r="A28" s="308">
        <v>25</v>
      </c>
      <c r="B28" s="307" t="s">
        <v>843</v>
      </c>
      <c r="C28" s="307" t="s">
        <v>829</v>
      </c>
      <c r="D28" s="309">
        <v>7388</v>
      </c>
      <c r="E28" s="310">
        <v>41688</v>
      </c>
      <c r="F28" s="307" t="s">
        <v>839</v>
      </c>
    </row>
    <row r="29" spans="1:6" ht="20.25" customHeight="1">
      <c r="A29" s="308">
        <v>26</v>
      </c>
      <c r="B29" s="307" t="s">
        <v>833</v>
      </c>
      <c r="C29" s="307" t="s">
        <v>824</v>
      </c>
      <c r="D29" s="309">
        <v>7163</v>
      </c>
      <c r="E29" s="310">
        <v>41688</v>
      </c>
      <c r="F29" s="307" t="s">
        <v>825</v>
      </c>
    </row>
    <row r="30" spans="1:6" ht="20.25" customHeight="1">
      <c r="A30" s="308">
        <v>27</v>
      </c>
      <c r="B30" s="307" t="s">
        <v>833</v>
      </c>
      <c r="C30" s="307" t="s">
        <v>824</v>
      </c>
      <c r="D30" s="309">
        <v>5101</v>
      </c>
      <c r="E30" s="310">
        <v>41690</v>
      </c>
      <c r="F30" s="307" t="s">
        <v>834</v>
      </c>
    </row>
    <row r="31" spans="1:6" ht="20.25" customHeight="1">
      <c r="A31" s="308">
        <v>28</v>
      </c>
      <c r="B31" s="307" t="s">
        <v>838</v>
      </c>
      <c r="C31" s="307" t="s">
        <v>829</v>
      </c>
      <c r="D31" s="309">
        <v>7602</v>
      </c>
      <c r="E31" s="310">
        <v>41691</v>
      </c>
      <c r="F31" s="307" t="s">
        <v>839</v>
      </c>
    </row>
    <row r="32" spans="1:6" ht="20.25" customHeight="1">
      <c r="A32" s="308">
        <v>29</v>
      </c>
      <c r="B32" s="307" t="s">
        <v>843</v>
      </c>
      <c r="C32" s="307" t="s">
        <v>829</v>
      </c>
      <c r="D32" s="309">
        <v>1641</v>
      </c>
      <c r="E32" s="310">
        <v>41692</v>
      </c>
      <c r="F32" s="307" t="s">
        <v>825</v>
      </c>
    </row>
    <row r="33" spans="1:6" ht="20.25" customHeight="1">
      <c r="A33" s="308">
        <v>30</v>
      </c>
      <c r="B33" s="307" t="s">
        <v>838</v>
      </c>
      <c r="C33" s="307" t="s">
        <v>829</v>
      </c>
      <c r="D33" s="309">
        <v>8892</v>
      </c>
      <c r="E33" s="310">
        <v>41693</v>
      </c>
      <c r="F33" s="307" t="s">
        <v>306</v>
      </c>
    </row>
    <row r="34" spans="1:6" ht="20.25" customHeight="1">
      <c r="A34" s="308">
        <v>31</v>
      </c>
      <c r="B34" s="307" t="s">
        <v>838</v>
      </c>
      <c r="C34" s="307" t="s">
        <v>829</v>
      </c>
      <c r="D34" s="309">
        <v>2060</v>
      </c>
      <c r="E34" s="310">
        <v>41698</v>
      </c>
      <c r="F34" s="307" t="s">
        <v>839</v>
      </c>
    </row>
    <row r="35" spans="1:6" ht="20.25" customHeight="1">
      <c r="A35" s="308">
        <v>32</v>
      </c>
      <c r="B35" s="307" t="s">
        <v>826</v>
      </c>
      <c r="C35" s="307" t="s">
        <v>824</v>
      </c>
      <c r="D35" s="309">
        <v>1557</v>
      </c>
      <c r="E35" s="310">
        <v>41698</v>
      </c>
      <c r="F35" s="307" t="s">
        <v>834</v>
      </c>
    </row>
    <row r="36" spans="1:6" ht="20.25" customHeight="1">
      <c r="A36" s="308">
        <v>33</v>
      </c>
      <c r="B36" s="307" t="s">
        <v>838</v>
      </c>
      <c r="C36" s="307" t="s">
        <v>829</v>
      </c>
      <c r="D36" s="309">
        <v>6509</v>
      </c>
      <c r="E36" s="310">
        <v>41699</v>
      </c>
      <c r="F36" s="307" t="s">
        <v>839</v>
      </c>
    </row>
    <row r="37" spans="1:6" ht="20.25" customHeight="1">
      <c r="A37" s="308">
        <v>34</v>
      </c>
      <c r="B37" s="307" t="s">
        <v>838</v>
      </c>
      <c r="C37" s="307" t="s">
        <v>829</v>
      </c>
      <c r="D37" s="309">
        <v>5718</v>
      </c>
      <c r="E37" s="310">
        <v>41702</v>
      </c>
      <c r="F37" s="307" t="s">
        <v>306</v>
      </c>
    </row>
    <row r="38" spans="1:6" ht="20.25" customHeight="1">
      <c r="A38" s="308">
        <v>35</v>
      </c>
      <c r="B38" s="307" t="s">
        <v>838</v>
      </c>
      <c r="C38" s="307" t="s">
        <v>829</v>
      </c>
      <c r="D38" s="309">
        <v>7655</v>
      </c>
      <c r="E38" s="310">
        <v>41703</v>
      </c>
      <c r="F38" s="307" t="s">
        <v>825</v>
      </c>
    </row>
    <row r="39" spans="1:6" ht="20.25" customHeight="1">
      <c r="A39" s="308">
        <v>36</v>
      </c>
      <c r="B39" s="307" t="s">
        <v>823</v>
      </c>
      <c r="C39" s="307" t="s">
        <v>824</v>
      </c>
      <c r="D39" s="309">
        <v>9116</v>
      </c>
      <c r="E39" s="310">
        <v>41703</v>
      </c>
      <c r="F39" s="307" t="s">
        <v>827</v>
      </c>
    </row>
    <row r="40" spans="1:6" ht="20.25" customHeight="1">
      <c r="A40" s="308">
        <v>37</v>
      </c>
      <c r="B40" s="307" t="s">
        <v>828</v>
      </c>
      <c r="C40" s="307" t="s">
        <v>829</v>
      </c>
      <c r="D40" s="309">
        <v>2795</v>
      </c>
      <c r="E40" s="310">
        <v>41713</v>
      </c>
      <c r="F40" s="307" t="s">
        <v>825</v>
      </c>
    </row>
    <row r="41" spans="1:6" ht="20.25" customHeight="1">
      <c r="A41" s="308">
        <v>38</v>
      </c>
      <c r="B41" s="307" t="s">
        <v>828</v>
      </c>
      <c r="C41" s="307" t="s">
        <v>829</v>
      </c>
      <c r="D41" s="309">
        <v>5084</v>
      </c>
      <c r="E41" s="310">
        <v>41713</v>
      </c>
      <c r="F41" s="307" t="s">
        <v>825</v>
      </c>
    </row>
    <row r="42" spans="1:6" ht="20.25" customHeight="1">
      <c r="A42" s="308">
        <v>39</v>
      </c>
      <c r="B42" s="307" t="s">
        <v>823</v>
      </c>
      <c r="C42" s="307" t="s">
        <v>824</v>
      </c>
      <c r="D42" s="309">
        <v>8941</v>
      </c>
      <c r="E42" s="310">
        <v>41713</v>
      </c>
      <c r="F42" s="307" t="s">
        <v>827</v>
      </c>
    </row>
    <row r="43" spans="1:6" ht="20.25" customHeight="1">
      <c r="A43" s="308">
        <v>40</v>
      </c>
      <c r="B43" s="307" t="s">
        <v>826</v>
      </c>
      <c r="C43" s="307" t="s">
        <v>824</v>
      </c>
      <c r="D43" s="309">
        <v>5341</v>
      </c>
      <c r="E43" s="310">
        <v>41714</v>
      </c>
      <c r="F43" s="307" t="s">
        <v>839</v>
      </c>
    </row>
    <row r="44" spans="1:6" ht="20.25" customHeight="1">
      <c r="A44" s="308">
        <v>41</v>
      </c>
      <c r="B44" s="307" t="s">
        <v>828</v>
      </c>
      <c r="C44" s="307" t="s">
        <v>829</v>
      </c>
      <c r="D44" s="309">
        <v>135</v>
      </c>
      <c r="E44" s="310">
        <v>41717</v>
      </c>
      <c r="F44" s="307" t="s">
        <v>831</v>
      </c>
    </row>
    <row r="45" spans="1:6" ht="20.25" customHeight="1">
      <c r="A45" s="308">
        <v>42</v>
      </c>
      <c r="B45" s="307" t="s">
        <v>828</v>
      </c>
      <c r="C45" s="307" t="s">
        <v>829</v>
      </c>
      <c r="D45" s="309">
        <v>9400</v>
      </c>
      <c r="E45" s="310">
        <v>41717</v>
      </c>
      <c r="F45" s="307" t="s">
        <v>306</v>
      </c>
    </row>
    <row r="46" spans="1:6" ht="20.25" customHeight="1">
      <c r="A46" s="308">
        <v>43</v>
      </c>
      <c r="B46" s="307" t="s">
        <v>833</v>
      </c>
      <c r="C46" s="307" t="s">
        <v>824</v>
      </c>
      <c r="D46" s="309">
        <v>6045</v>
      </c>
      <c r="E46" s="310">
        <v>41719</v>
      </c>
      <c r="F46" s="307" t="s">
        <v>834</v>
      </c>
    </row>
    <row r="47" spans="1:6" ht="20.25" customHeight="1">
      <c r="A47" s="308">
        <v>44</v>
      </c>
      <c r="B47" s="307" t="s">
        <v>57</v>
      </c>
      <c r="C47" s="307" t="s">
        <v>829</v>
      </c>
      <c r="D47" s="309">
        <v>8887</v>
      </c>
      <c r="E47" s="310">
        <v>41721</v>
      </c>
      <c r="F47" s="307" t="s">
        <v>834</v>
      </c>
    </row>
    <row r="48" spans="1:6" ht="20.25" customHeight="1">
      <c r="A48" s="308">
        <v>45</v>
      </c>
      <c r="B48" s="307" t="s">
        <v>57</v>
      </c>
      <c r="C48" s="307" t="s">
        <v>829</v>
      </c>
      <c r="D48" s="309">
        <v>6982</v>
      </c>
      <c r="E48" s="310">
        <v>41722</v>
      </c>
      <c r="F48" s="307" t="s">
        <v>825</v>
      </c>
    </row>
    <row r="49" spans="1:6" ht="20.25" customHeight="1">
      <c r="A49" s="308">
        <v>46</v>
      </c>
      <c r="B49" s="307" t="s">
        <v>828</v>
      </c>
      <c r="C49" s="307" t="s">
        <v>829</v>
      </c>
      <c r="D49" s="309">
        <v>4029</v>
      </c>
      <c r="E49" s="310">
        <v>41724</v>
      </c>
      <c r="F49" s="307" t="s">
        <v>306</v>
      </c>
    </row>
    <row r="50" spans="1:6" ht="20.25" customHeight="1">
      <c r="A50" s="308">
        <v>47</v>
      </c>
      <c r="B50" s="307" t="s">
        <v>823</v>
      </c>
      <c r="C50" s="307" t="s">
        <v>824</v>
      </c>
      <c r="D50" s="309">
        <v>3665</v>
      </c>
      <c r="E50" s="310">
        <v>41724</v>
      </c>
      <c r="F50" s="307" t="s">
        <v>834</v>
      </c>
    </row>
    <row r="51" spans="1:6" ht="20.25" customHeight="1">
      <c r="A51" s="308">
        <v>48</v>
      </c>
      <c r="B51" s="307" t="s">
        <v>828</v>
      </c>
      <c r="C51" s="307" t="s">
        <v>829</v>
      </c>
      <c r="D51" s="309">
        <v>4781</v>
      </c>
      <c r="E51" s="310">
        <v>41727</v>
      </c>
      <c r="F51" s="307" t="s">
        <v>839</v>
      </c>
    </row>
    <row r="52" spans="1:6" ht="20.25" customHeight="1">
      <c r="A52" s="308">
        <v>49</v>
      </c>
      <c r="B52" s="307" t="s">
        <v>843</v>
      </c>
      <c r="C52" s="307" t="s">
        <v>829</v>
      </c>
      <c r="D52" s="309">
        <v>3663</v>
      </c>
      <c r="E52" s="310">
        <v>41728</v>
      </c>
      <c r="F52" s="307" t="s">
        <v>306</v>
      </c>
    </row>
    <row r="53" spans="1:6" ht="20.25" customHeight="1">
      <c r="A53" s="308">
        <v>50</v>
      </c>
      <c r="B53" s="307" t="s">
        <v>838</v>
      </c>
      <c r="C53" s="307" t="s">
        <v>829</v>
      </c>
      <c r="D53" s="309">
        <v>6331</v>
      </c>
      <c r="E53" s="310">
        <v>41730</v>
      </c>
      <c r="F53" s="307" t="s">
        <v>839</v>
      </c>
    </row>
    <row r="54" spans="1:6" ht="20.25" customHeight="1">
      <c r="A54" s="308">
        <v>51</v>
      </c>
      <c r="B54" s="307" t="s">
        <v>838</v>
      </c>
      <c r="C54" s="307" t="s">
        <v>829</v>
      </c>
      <c r="D54" s="309">
        <v>4364</v>
      </c>
      <c r="E54" s="310">
        <v>41730</v>
      </c>
      <c r="F54" s="307" t="s">
        <v>831</v>
      </c>
    </row>
    <row r="55" spans="1:6" ht="20.25" customHeight="1">
      <c r="A55" s="308">
        <v>52</v>
      </c>
      <c r="B55" s="307" t="s">
        <v>823</v>
      </c>
      <c r="C55" s="307" t="s">
        <v>824</v>
      </c>
      <c r="D55" s="309">
        <v>607</v>
      </c>
      <c r="E55" s="310">
        <v>41732</v>
      </c>
      <c r="F55" s="307" t="s">
        <v>827</v>
      </c>
    </row>
    <row r="56" spans="1:6" ht="20.25" customHeight="1">
      <c r="A56" s="308">
        <v>53</v>
      </c>
      <c r="B56" s="307" t="s">
        <v>823</v>
      </c>
      <c r="C56" s="307" t="s">
        <v>824</v>
      </c>
      <c r="D56" s="309">
        <v>7659</v>
      </c>
      <c r="E56" s="310">
        <v>41735</v>
      </c>
      <c r="F56" s="307" t="s">
        <v>825</v>
      </c>
    </row>
    <row r="57" spans="1:6" ht="20.25" customHeight="1">
      <c r="A57" s="308">
        <v>54</v>
      </c>
      <c r="B57" s="307" t="s">
        <v>826</v>
      </c>
      <c r="C57" s="307" t="s">
        <v>824</v>
      </c>
      <c r="D57" s="309">
        <v>277</v>
      </c>
      <c r="E57" s="310">
        <v>41741</v>
      </c>
      <c r="F57" s="307" t="s">
        <v>834</v>
      </c>
    </row>
    <row r="58" spans="1:6" ht="20.25" customHeight="1">
      <c r="A58" s="308">
        <v>55</v>
      </c>
      <c r="B58" s="307" t="s">
        <v>828</v>
      </c>
      <c r="C58" s="307" t="s">
        <v>829</v>
      </c>
      <c r="D58" s="309">
        <v>235</v>
      </c>
      <c r="E58" s="310">
        <v>41746</v>
      </c>
      <c r="F58" s="307" t="s">
        <v>825</v>
      </c>
    </row>
    <row r="59" spans="1:6" ht="20.25" customHeight="1">
      <c r="A59" s="308">
        <v>56</v>
      </c>
      <c r="B59" s="307" t="s">
        <v>57</v>
      </c>
      <c r="C59" s="307" t="s">
        <v>829</v>
      </c>
      <c r="D59" s="309">
        <v>1113</v>
      </c>
      <c r="E59" s="310">
        <v>41747</v>
      </c>
      <c r="F59" s="307" t="s">
        <v>306</v>
      </c>
    </row>
    <row r="60" spans="1:6" ht="20.25" customHeight="1">
      <c r="A60" s="308">
        <v>57</v>
      </c>
      <c r="B60" s="307" t="s">
        <v>838</v>
      </c>
      <c r="C60" s="307" t="s">
        <v>829</v>
      </c>
      <c r="D60" s="309">
        <v>1128</v>
      </c>
      <c r="E60" s="310">
        <v>41750</v>
      </c>
      <c r="F60" s="307" t="s">
        <v>825</v>
      </c>
    </row>
    <row r="61" spans="1:6" ht="20.25" customHeight="1">
      <c r="A61" s="308">
        <v>58</v>
      </c>
      <c r="B61" s="307" t="s">
        <v>826</v>
      </c>
      <c r="C61" s="307" t="s">
        <v>824</v>
      </c>
      <c r="D61" s="309">
        <v>9231</v>
      </c>
      <c r="E61" s="310">
        <v>41751</v>
      </c>
      <c r="F61" s="307" t="s">
        <v>831</v>
      </c>
    </row>
    <row r="62" spans="1:6" ht="20.25" customHeight="1">
      <c r="A62" s="308">
        <v>59</v>
      </c>
      <c r="B62" s="307" t="s">
        <v>828</v>
      </c>
      <c r="C62" s="307" t="s">
        <v>829</v>
      </c>
      <c r="D62" s="309">
        <v>4387</v>
      </c>
      <c r="E62" s="310">
        <v>41752</v>
      </c>
      <c r="F62" s="307" t="s">
        <v>825</v>
      </c>
    </row>
    <row r="63" spans="1:6" ht="20.25" customHeight="1">
      <c r="A63" s="308">
        <v>60</v>
      </c>
      <c r="B63" s="307" t="s">
        <v>838</v>
      </c>
      <c r="C63" s="307" t="s">
        <v>829</v>
      </c>
      <c r="D63" s="309">
        <v>2763</v>
      </c>
      <c r="E63" s="310">
        <v>41754</v>
      </c>
      <c r="F63" s="307" t="s">
        <v>831</v>
      </c>
    </row>
    <row r="64" spans="1:6" ht="20.25" customHeight="1">
      <c r="A64" s="308">
        <v>61</v>
      </c>
      <c r="B64" s="307" t="s">
        <v>828</v>
      </c>
      <c r="C64" s="307" t="s">
        <v>829</v>
      </c>
      <c r="D64" s="309">
        <v>7898</v>
      </c>
      <c r="E64" s="310">
        <v>41756</v>
      </c>
      <c r="F64" s="307" t="s">
        <v>827</v>
      </c>
    </row>
    <row r="65" spans="1:6" ht="20.25" customHeight="1">
      <c r="A65" s="308">
        <v>62</v>
      </c>
      <c r="B65" s="307" t="s">
        <v>828</v>
      </c>
      <c r="C65" s="307" t="s">
        <v>829</v>
      </c>
      <c r="D65" s="309">
        <v>2427</v>
      </c>
      <c r="E65" s="310">
        <v>41759</v>
      </c>
      <c r="F65" s="307" t="s">
        <v>839</v>
      </c>
    </row>
    <row r="66" spans="1:6" ht="20.25" customHeight="1">
      <c r="A66" s="308">
        <v>63</v>
      </c>
      <c r="B66" s="307" t="s">
        <v>823</v>
      </c>
      <c r="C66" s="307" t="s">
        <v>824</v>
      </c>
      <c r="D66" s="309">
        <v>2789</v>
      </c>
      <c r="E66" s="310">
        <v>41760</v>
      </c>
      <c r="F66" s="307" t="s">
        <v>834</v>
      </c>
    </row>
    <row r="67" spans="1:6" ht="20.25" customHeight="1">
      <c r="A67" s="308">
        <v>64</v>
      </c>
      <c r="B67" s="307" t="s">
        <v>828</v>
      </c>
      <c r="C67" s="307" t="s">
        <v>829</v>
      </c>
      <c r="D67" s="309">
        <v>4054</v>
      </c>
      <c r="E67" s="310">
        <v>41761</v>
      </c>
      <c r="F67" s="307" t="s">
        <v>825</v>
      </c>
    </row>
    <row r="68" spans="1:6" ht="20.25" customHeight="1">
      <c r="A68" s="308">
        <v>65</v>
      </c>
      <c r="B68" s="307" t="s">
        <v>843</v>
      </c>
      <c r="C68" s="307" t="s">
        <v>829</v>
      </c>
      <c r="D68" s="309">
        <v>2262</v>
      </c>
      <c r="E68" s="310">
        <v>41761</v>
      </c>
      <c r="F68" s="307" t="s">
        <v>825</v>
      </c>
    </row>
    <row r="69" spans="1:6" ht="20.25" customHeight="1">
      <c r="A69" s="308">
        <v>66</v>
      </c>
      <c r="B69" s="307" t="s">
        <v>843</v>
      </c>
      <c r="C69" s="307" t="s">
        <v>829</v>
      </c>
      <c r="D69" s="309">
        <v>5600</v>
      </c>
      <c r="E69" s="310">
        <v>41761</v>
      </c>
      <c r="F69" s="307" t="s">
        <v>827</v>
      </c>
    </row>
    <row r="70" spans="1:6" ht="20.25" customHeight="1">
      <c r="A70" s="308">
        <v>67</v>
      </c>
      <c r="B70" s="307" t="s">
        <v>828</v>
      </c>
      <c r="C70" s="307" t="s">
        <v>829</v>
      </c>
      <c r="D70" s="309">
        <v>5787</v>
      </c>
      <c r="E70" s="310">
        <v>41762</v>
      </c>
      <c r="F70" s="307" t="s">
        <v>825</v>
      </c>
    </row>
    <row r="71" spans="1:6" ht="20.25" customHeight="1">
      <c r="A71" s="308">
        <v>68</v>
      </c>
      <c r="B71" s="307" t="s">
        <v>57</v>
      </c>
      <c r="C71" s="307" t="s">
        <v>829</v>
      </c>
      <c r="D71" s="309">
        <v>6295</v>
      </c>
      <c r="E71" s="310">
        <v>41762</v>
      </c>
      <c r="F71" s="307" t="s">
        <v>831</v>
      </c>
    </row>
    <row r="72" spans="1:6" ht="20.25" customHeight="1">
      <c r="A72" s="308">
        <v>69</v>
      </c>
      <c r="B72" s="307" t="s">
        <v>828</v>
      </c>
      <c r="C72" s="307" t="s">
        <v>829</v>
      </c>
      <c r="D72" s="309">
        <v>474</v>
      </c>
      <c r="E72" s="310">
        <v>41764</v>
      </c>
      <c r="F72" s="307" t="s">
        <v>834</v>
      </c>
    </row>
    <row r="73" spans="1:6" ht="20.25" customHeight="1">
      <c r="A73" s="308">
        <v>70</v>
      </c>
      <c r="B73" s="307" t="s">
        <v>838</v>
      </c>
      <c r="C73" s="307" t="s">
        <v>829</v>
      </c>
      <c r="D73" s="309">
        <v>4325</v>
      </c>
      <c r="E73" s="310">
        <v>41764</v>
      </c>
      <c r="F73" s="307" t="s">
        <v>839</v>
      </c>
    </row>
    <row r="74" spans="1:6" ht="20.25" customHeight="1">
      <c r="A74" s="308">
        <v>71</v>
      </c>
      <c r="B74" s="307" t="s">
        <v>828</v>
      </c>
      <c r="C74" s="307" t="s">
        <v>829</v>
      </c>
      <c r="D74" s="309">
        <v>592</v>
      </c>
      <c r="E74" s="310">
        <v>41765</v>
      </c>
      <c r="F74" s="307" t="s">
        <v>825</v>
      </c>
    </row>
    <row r="75" spans="1:6" ht="20.25" customHeight="1">
      <c r="A75" s="308">
        <v>72</v>
      </c>
      <c r="B75" s="307" t="s">
        <v>57</v>
      </c>
      <c r="C75" s="307" t="s">
        <v>829</v>
      </c>
      <c r="D75" s="309">
        <v>4330</v>
      </c>
      <c r="E75" s="310">
        <v>41767</v>
      </c>
      <c r="F75" s="307" t="s">
        <v>825</v>
      </c>
    </row>
    <row r="76" spans="1:6" ht="20.25" customHeight="1">
      <c r="A76" s="308">
        <v>73</v>
      </c>
      <c r="B76" s="307" t="s">
        <v>828</v>
      </c>
      <c r="C76" s="307" t="s">
        <v>829</v>
      </c>
      <c r="D76" s="309">
        <v>9405</v>
      </c>
      <c r="E76" s="310">
        <v>41767</v>
      </c>
      <c r="F76" s="307" t="s">
        <v>827</v>
      </c>
    </row>
    <row r="77" spans="1:6" ht="20.25" customHeight="1">
      <c r="A77" s="308">
        <v>74</v>
      </c>
      <c r="B77" s="307" t="s">
        <v>838</v>
      </c>
      <c r="C77" s="307" t="s">
        <v>829</v>
      </c>
      <c r="D77" s="309">
        <v>7671</v>
      </c>
      <c r="E77" s="310">
        <v>41767</v>
      </c>
      <c r="F77" s="307" t="s">
        <v>839</v>
      </c>
    </row>
    <row r="78" spans="1:6" ht="20.25" customHeight="1">
      <c r="A78" s="308">
        <v>75</v>
      </c>
      <c r="B78" s="307" t="s">
        <v>823</v>
      </c>
      <c r="C78" s="307" t="s">
        <v>824</v>
      </c>
      <c r="D78" s="309">
        <v>5791</v>
      </c>
      <c r="E78" s="310">
        <v>41767</v>
      </c>
      <c r="F78" s="307" t="s">
        <v>827</v>
      </c>
    </row>
    <row r="79" spans="1:6" ht="20.25" customHeight="1">
      <c r="A79" s="308">
        <v>76</v>
      </c>
      <c r="B79" s="307" t="s">
        <v>828</v>
      </c>
      <c r="C79" s="307" t="s">
        <v>829</v>
      </c>
      <c r="D79" s="309">
        <v>6007</v>
      </c>
      <c r="E79" s="310">
        <v>41771</v>
      </c>
      <c r="F79" s="307" t="s">
        <v>831</v>
      </c>
    </row>
    <row r="80" spans="1:6" ht="20.25" customHeight="1">
      <c r="A80" s="308">
        <v>77</v>
      </c>
      <c r="B80" s="307" t="s">
        <v>828</v>
      </c>
      <c r="C80" s="307" t="s">
        <v>829</v>
      </c>
      <c r="D80" s="309">
        <v>5030</v>
      </c>
      <c r="E80" s="310">
        <v>41773</v>
      </c>
      <c r="F80" s="307" t="s">
        <v>834</v>
      </c>
    </row>
    <row r="81" spans="1:6" ht="20.25" customHeight="1">
      <c r="A81" s="308">
        <v>78</v>
      </c>
      <c r="B81" s="307" t="s">
        <v>823</v>
      </c>
      <c r="C81" s="307" t="s">
        <v>824</v>
      </c>
      <c r="D81" s="309">
        <v>6763</v>
      </c>
      <c r="E81" s="310">
        <v>41773</v>
      </c>
      <c r="F81" s="307" t="s">
        <v>827</v>
      </c>
    </row>
    <row r="82" spans="1:6" ht="20.25" customHeight="1">
      <c r="A82" s="308">
        <v>79</v>
      </c>
      <c r="B82" s="307" t="s">
        <v>828</v>
      </c>
      <c r="C82" s="307" t="s">
        <v>829</v>
      </c>
      <c r="D82" s="309">
        <v>4248</v>
      </c>
      <c r="E82" s="310">
        <v>41774</v>
      </c>
      <c r="F82" s="307" t="s">
        <v>306</v>
      </c>
    </row>
    <row r="83" spans="1:6" ht="20.25" customHeight="1">
      <c r="A83" s="308">
        <v>80</v>
      </c>
      <c r="B83" s="307" t="s">
        <v>828</v>
      </c>
      <c r="C83" s="307" t="s">
        <v>829</v>
      </c>
      <c r="D83" s="309">
        <v>9543</v>
      </c>
      <c r="E83" s="310">
        <v>41775</v>
      </c>
      <c r="F83" s="307" t="s">
        <v>839</v>
      </c>
    </row>
    <row r="84" spans="1:6" ht="20.25" customHeight="1">
      <c r="A84" s="308">
        <v>81</v>
      </c>
      <c r="B84" s="307" t="s">
        <v>826</v>
      </c>
      <c r="C84" s="307" t="s">
        <v>824</v>
      </c>
      <c r="D84" s="309">
        <v>2054</v>
      </c>
      <c r="E84" s="310">
        <v>41775</v>
      </c>
      <c r="F84" s="307" t="s">
        <v>827</v>
      </c>
    </row>
    <row r="85" spans="1:6" ht="20.25" customHeight="1">
      <c r="A85" s="308">
        <v>82</v>
      </c>
      <c r="B85" s="307" t="s">
        <v>833</v>
      </c>
      <c r="C85" s="307" t="s">
        <v>824</v>
      </c>
      <c r="D85" s="309">
        <v>7094</v>
      </c>
      <c r="E85" s="310">
        <v>41775</v>
      </c>
      <c r="F85" s="307" t="s">
        <v>834</v>
      </c>
    </row>
    <row r="86" spans="1:6" ht="20.25" customHeight="1">
      <c r="A86" s="308">
        <v>83</v>
      </c>
      <c r="B86" s="307" t="s">
        <v>823</v>
      </c>
      <c r="C86" s="307" t="s">
        <v>824</v>
      </c>
      <c r="D86" s="309">
        <v>6087</v>
      </c>
      <c r="E86" s="310">
        <v>41777</v>
      </c>
      <c r="F86" s="307" t="s">
        <v>825</v>
      </c>
    </row>
    <row r="87" spans="1:6" ht="20.25" customHeight="1">
      <c r="A87" s="308">
        <v>84</v>
      </c>
      <c r="B87" s="307" t="s">
        <v>838</v>
      </c>
      <c r="C87" s="307" t="s">
        <v>829</v>
      </c>
      <c r="D87" s="309">
        <v>4264</v>
      </c>
      <c r="E87" s="310">
        <v>41778</v>
      </c>
      <c r="F87" s="307" t="s">
        <v>306</v>
      </c>
    </row>
    <row r="88" spans="1:6" ht="20.25" customHeight="1">
      <c r="A88" s="308">
        <v>85</v>
      </c>
      <c r="B88" s="307" t="s">
        <v>843</v>
      </c>
      <c r="C88" s="307" t="s">
        <v>829</v>
      </c>
      <c r="D88" s="309">
        <v>9333</v>
      </c>
      <c r="E88" s="310">
        <v>41779</v>
      </c>
      <c r="F88" s="307" t="s">
        <v>825</v>
      </c>
    </row>
    <row r="89" spans="1:6" ht="20.25" customHeight="1">
      <c r="A89" s="308">
        <v>86</v>
      </c>
      <c r="B89" s="307" t="s">
        <v>843</v>
      </c>
      <c r="C89" s="307" t="s">
        <v>829</v>
      </c>
      <c r="D89" s="309">
        <v>8775</v>
      </c>
      <c r="E89" s="310">
        <v>41781</v>
      </c>
      <c r="F89" s="307" t="s">
        <v>834</v>
      </c>
    </row>
    <row r="90" spans="1:6" ht="20.25" customHeight="1">
      <c r="A90" s="308">
        <v>87</v>
      </c>
      <c r="B90" s="307" t="s">
        <v>826</v>
      </c>
      <c r="C90" s="307" t="s">
        <v>824</v>
      </c>
      <c r="D90" s="309">
        <v>2011</v>
      </c>
      <c r="E90" s="310">
        <v>41782</v>
      </c>
      <c r="F90" s="307" t="s">
        <v>827</v>
      </c>
    </row>
    <row r="91" spans="1:6" ht="20.25" customHeight="1">
      <c r="A91" s="308">
        <v>88</v>
      </c>
      <c r="B91" s="307" t="s">
        <v>828</v>
      </c>
      <c r="C91" s="307" t="s">
        <v>829</v>
      </c>
      <c r="D91" s="309">
        <v>5632</v>
      </c>
      <c r="E91" s="310">
        <v>41784</v>
      </c>
      <c r="F91" s="307" t="s">
        <v>825</v>
      </c>
    </row>
    <row r="92" spans="1:6" ht="20.25" customHeight="1">
      <c r="A92" s="308">
        <v>89</v>
      </c>
      <c r="B92" s="307" t="s">
        <v>833</v>
      </c>
      <c r="C92" s="307" t="s">
        <v>824</v>
      </c>
      <c r="D92" s="309">
        <v>1002</v>
      </c>
      <c r="E92" s="310">
        <v>41784</v>
      </c>
      <c r="F92" s="307" t="s">
        <v>306</v>
      </c>
    </row>
    <row r="93" spans="1:6" ht="20.25" customHeight="1">
      <c r="A93" s="308">
        <v>90</v>
      </c>
      <c r="B93" s="307" t="s">
        <v>57</v>
      </c>
      <c r="C93" s="307" t="s">
        <v>829</v>
      </c>
      <c r="D93" s="309">
        <v>8141</v>
      </c>
      <c r="E93" s="310">
        <v>41785</v>
      </c>
      <c r="F93" s="307" t="s">
        <v>827</v>
      </c>
    </row>
    <row r="94" spans="1:6" ht="20.25" customHeight="1">
      <c r="A94" s="308">
        <v>91</v>
      </c>
      <c r="B94" s="307" t="s">
        <v>57</v>
      </c>
      <c r="C94" s="307" t="s">
        <v>829</v>
      </c>
      <c r="D94" s="309">
        <v>3644</v>
      </c>
      <c r="E94" s="310">
        <v>41785</v>
      </c>
      <c r="F94" s="307" t="s">
        <v>831</v>
      </c>
    </row>
    <row r="95" spans="1:6" ht="20.25" customHeight="1">
      <c r="A95" s="308">
        <v>92</v>
      </c>
      <c r="B95" s="307" t="s">
        <v>57</v>
      </c>
      <c r="C95" s="307" t="s">
        <v>829</v>
      </c>
      <c r="D95" s="309">
        <v>1380</v>
      </c>
      <c r="E95" s="310">
        <v>41785</v>
      </c>
      <c r="F95" s="307" t="s">
        <v>306</v>
      </c>
    </row>
    <row r="96" spans="1:6" ht="20.25" customHeight="1">
      <c r="A96" s="308">
        <v>93</v>
      </c>
      <c r="B96" s="307" t="s">
        <v>826</v>
      </c>
      <c r="C96" s="307" t="s">
        <v>824</v>
      </c>
      <c r="D96" s="309">
        <v>8354</v>
      </c>
      <c r="E96" s="310">
        <v>41785</v>
      </c>
      <c r="F96" s="307" t="s">
        <v>834</v>
      </c>
    </row>
    <row r="97" spans="1:6" ht="20.25" customHeight="1">
      <c r="A97" s="308">
        <v>94</v>
      </c>
      <c r="B97" s="307" t="s">
        <v>828</v>
      </c>
      <c r="C97" s="307" t="s">
        <v>829</v>
      </c>
      <c r="D97" s="309">
        <v>5182</v>
      </c>
      <c r="E97" s="310">
        <v>41786</v>
      </c>
      <c r="F97" s="307" t="s">
        <v>825</v>
      </c>
    </row>
    <row r="98" spans="1:6" ht="20.25" customHeight="1">
      <c r="A98" s="308">
        <v>95</v>
      </c>
      <c r="B98" s="307" t="s">
        <v>838</v>
      </c>
      <c r="C98" s="307" t="s">
        <v>829</v>
      </c>
      <c r="D98" s="309">
        <v>2193</v>
      </c>
      <c r="E98" s="310">
        <v>41786</v>
      </c>
      <c r="F98" s="307" t="s">
        <v>839</v>
      </c>
    </row>
    <row r="99" spans="1:6" ht="20.25" customHeight="1">
      <c r="A99" s="308">
        <v>96</v>
      </c>
      <c r="B99" s="307" t="s">
        <v>843</v>
      </c>
      <c r="C99" s="307" t="s">
        <v>829</v>
      </c>
      <c r="D99" s="309">
        <v>3647</v>
      </c>
      <c r="E99" s="310">
        <v>41787</v>
      </c>
      <c r="F99" s="307" t="s">
        <v>825</v>
      </c>
    </row>
    <row r="100" spans="1:6" ht="20.25" customHeight="1">
      <c r="A100" s="308">
        <v>97</v>
      </c>
      <c r="B100" s="307" t="s">
        <v>838</v>
      </c>
      <c r="C100" s="307" t="s">
        <v>829</v>
      </c>
      <c r="D100" s="309">
        <v>4104</v>
      </c>
      <c r="E100" s="310">
        <v>41787</v>
      </c>
      <c r="F100" s="307" t="s">
        <v>825</v>
      </c>
    </row>
    <row r="101" spans="1:6" ht="20.25" customHeight="1">
      <c r="A101" s="308">
        <v>98</v>
      </c>
      <c r="B101" s="307" t="s">
        <v>823</v>
      </c>
      <c r="C101" s="307" t="s">
        <v>824</v>
      </c>
      <c r="D101" s="309">
        <v>7457</v>
      </c>
      <c r="E101" s="310">
        <v>41787</v>
      </c>
      <c r="F101" s="307" t="s">
        <v>825</v>
      </c>
    </row>
    <row r="102" spans="1:6" ht="20.25" customHeight="1">
      <c r="A102" s="308">
        <v>99</v>
      </c>
      <c r="B102" s="307" t="s">
        <v>843</v>
      </c>
      <c r="C102" s="307" t="s">
        <v>829</v>
      </c>
      <c r="D102" s="309">
        <v>3767</v>
      </c>
      <c r="E102" s="310">
        <v>41788</v>
      </c>
      <c r="F102" s="307" t="s">
        <v>831</v>
      </c>
    </row>
    <row r="103" spans="1:6" ht="20.25" customHeight="1">
      <c r="A103" s="308">
        <v>100</v>
      </c>
      <c r="B103" s="307" t="s">
        <v>826</v>
      </c>
      <c r="C103" s="307" t="s">
        <v>824</v>
      </c>
      <c r="D103" s="309">
        <v>4685</v>
      </c>
      <c r="E103" s="310">
        <v>41789</v>
      </c>
      <c r="F103" s="307" t="s">
        <v>834</v>
      </c>
    </row>
    <row r="104" spans="1:6" ht="20.25" customHeight="1">
      <c r="A104" s="308">
        <v>101</v>
      </c>
      <c r="B104" s="307" t="s">
        <v>828</v>
      </c>
      <c r="C104" s="307" t="s">
        <v>829</v>
      </c>
      <c r="D104" s="309">
        <v>3917</v>
      </c>
      <c r="E104" s="310">
        <v>41794</v>
      </c>
      <c r="F104" s="307" t="s">
        <v>825</v>
      </c>
    </row>
    <row r="105" spans="1:6" ht="20.25" customHeight="1">
      <c r="A105" s="308">
        <v>102</v>
      </c>
      <c r="B105" s="307" t="s">
        <v>838</v>
      </c>
      <c r="C105" s="307" t="s">
        <v>829</v>
      </c>
      <c r="D105" s="309">
        <v>521</v>
      </c>
      <c r="E105" s="310">
        <v>41794</v>
      </c>
      <c r="F105" s="307" t="s">
        <v>831</v>
      </c>
    </row>
    <row r="106" spans="1:6" ht="20.25" customHeight="1">
      <c r="A106" s="308">
        <v>103</v>
      </c>
      <c r="B106" s="307" t="s">
        <v>838</v>
      </c>
      <c r="C106" s="307" t="s">
        <v>829</v>
      </c>
      <c r="D106" s="309">
        <v>5605</v>
      </c>
      <c r="E106" s="310">
        <v>41800</v>
      </c>
      <c r="F106" s="307" t="s">
        <v>839</v>
      </c>
    </row>
    <row r="107" spans="1:6" ht="20.25" customHeight="1">
      <c r="A107" s="308">
        <v>104</v>
      </c>
      <c r="B107" s="307" t="s">
        <v>826</v>
      </c>
      <c r="C107" s="307" t="s">
        <v>824</v>
      </c>
      <c r="D107" s="309">
        <v>9630</v>
      </c>
      <c r="E107" s="310">
        <v>41801</v>
      </c>
      <c r="F107" s="307" t="s">
        <v>834</v>
      </c>
    </row>
    <row r="108" spans="1:6" ht="20.25" customHeight="1">
      <c r="A108" s="308">
        <v>105</v>
      </c>
      <c r="B108" s="307" t="s">
        <v>828</v>
      </c>
      <c r="C108" s="307" t="s">
        <v>829</v>
      </c>
      <c r="D108" s="309">
        <v>6941</v>
      </c>
      <c r="E108" s="310">
        <v>41810</v>
      </c>
      <c r="F108" s="307" t="s">
        <v>831</v>
      </c>
    </row>
    <row r="109" spans="1:6" ht="20.25" customHeight="1">
      <c r="A109" s="308">
        <v>106</v>
      </c>
      <c r="B109" s="307" t="s">
        <v>826</v>
      </c>
      <c r="C109" s="307" t="s">
        <v>824</v>
      </c>
      <c r="D109" s="309">
        <v>7231</v>
      </c>
      <c r="E109" s="310">
        <v>41810</v>
      </c>
      <c r="F109" s="307" t="s">
        <v>827</v>
      </c>
    </row>
    <row r="110" spans="1:6" ht="20.25" customHeight="1">
      <c r="A110" s="308">
        <v>107</v>
      </c>
      <c r="B110" s="307" t="s">
        <v>826</v>
      </c>
      <c r="C110" s="307" t="s">
        <v>824</v>
      </c>
      <c r="D110" s="309">
        <v>8891</v>
      </c>
      <c r="E110" s="310">
        <v>41813</v>
      </c>
      <c r="F110" s="307" t="s">
        <v>306</v>
      </c>
    </row>
    <row r="111" spans="1:6" ht="20.25" customHeight="1">
      <c r="A111" s="308">
        <v>108</v>
      </c>
      <c r="B111" s="307" t="s">
        <v>828</v>
      </c>
      <c r="C111" s="307" t="s">
        <v>829</v>
      </c>
      <c r="D111" s="309">
        <v>107</v>
      </c>
      <c r="E111" s="310">
        <v>41815</v>
      </c>
      <c r="F111" s="307" t="s">
        <v>839</v>
      </c>
    </row>
    <row r="112" spans="1:6" ht="20.25" customHeight="1">
      <c r="A112" s="308">
        <v>109</v>
      </c>
      <c r="B112" s="307" t="s">
        <v>828</v>
      </c>
      <c r="C112" s="307" t="s">
        <v>829</v>
      </c>
      <c r="D112" s="309">
        <v>4243</v>
      </c>
      <c r="E112" s="310">
        <v>41816</v>
      </c>
      <c r="F112" s="307" t="s">
        <v>825</v>
      </c>
    </row>
    <row r="113" spans="1:6" ht="20.25" customHeight="1">
      <c r="A113" s="308">
        <v>110</v>
      </c>
      <c r="B113" s="307" t="s">
        <v>57</v>
      </c>
      <c r="C113" s="307" t="s">
        <v>829</v>
      </c>
      <c r="D113" s="309">
        <v>4514</v>
      </c>
      <c r="E113" s="310">
        <v>41817</v>
      </c>
      <c r="F113" s="307" t="s">
        <v>825</v>
      </c>
    </row>
    <row r="114" spans="1:6" ht="20.25" customHeight="1">
      <c r="A114" s="308">
        <v>111</v>
      </c>
      <c r="B114" s="307" t="s">
        <v>843</v>
      </c>
      <c r="C114" s="307" t="s">
        <v>829</v>
      </c>
      <c r="D114" s="309">
        <v>5480</v>
      </c>
      <c r="E114" s="310">
        <v>41822</v>
      </c>
      <c r="F114" s="307" t="s">
        <v>825</v>
      </c>
    </row>
    <row r="115" spans="1:6" ht="20.25" customHeight="1">
      <c r="A115" s="308">
        <v>112</v>
      </c>
      <c r="B115" s="307" t="s">
        <v>828</v>
      </c>
      <c r="C115" s="307" t="s">
        <v>829</v>
      </c>
      <c r="D115" s="309">
        <v>5002</v>
      </c>
      <c r="E115" s="310">
        <v>41822</v>
      </c>
      <c r="F115" s="307" t="s">
        <v>839</v>
      </c>
    </row>
    <row r="116" spans="1:6" ht="20.25" customHeight="1">
      <c r="A116" s="308">
        <v>113</v>
      </c>
      <c r="B116" s="307" t="s">
        <v>828</v>
      </c>
      <c r="C116" s="307" t="s">
        <v>829</v>
      </c>
      <c r="D116" s="309">
        <v>8530</v>
      </c>
      <c r="E116" s="310">
        <v>41825</v>
      </c>
      <c r="F116" s="307" t="s">
        <v>831</v>
      </c>
    </row>
    <row r="117" spans="1:6" ht="20.25" customHeight="1">
      <c r="A117" s="308">
        <v>114</v>
      </c>
      <c r="B117" s="307" t="s">
        <v>826</v>
      </c>
      <c r="C117" s="307" t="s">
        <v>824</v>
      </c>
      <c r="D117" s="309">
        <v>6343</v>
      </c>
      <c r="E117" s="310">
        <v>41831</v>
      </c>
      <c r="F117" s="307" t="s">
        <v>827</v>
      </c>
    </row>
    <row r="118" spans="1:6" ht="20.25" customHeight="1">
      <c r="A118" s="308">
        <v>115</v>
      </c>
      <c r="B118" s="307" t="s">
        <v>57</v>
      </c>
      <c r="C118" s="307" t="s">
        <v>829</v>
      </c>
      <c r="D118" s="309">
        <v>2318</v>
      </c>
      <c r="E118" s="310">
        <v>41833</v>
      </c>
      <c r="F118" s="307" t="s">
        <v>827</v>
      </c>
    </row>
    <row r="119" spans="1:6" ht="20.25" customHeight="1">
      <c r="A119" s="308">
        <v>116</v>
      </c>
      <c r="B119" s="307" t="s">
        <v>57</v>
      </c>
      <c r="C119" s="307" t="s">
        <v>829</v>
      </c>
      <c r="D119" s="309">
        <v>220</v>
      </c>
      <c r="E119" s="310">
        <v>41840</v>
      </c>
      <c r="F119" s="307" t="s">
        <v>827</v>
      </c>
    </row>
    <row r="120" spans="1:6" ht="20.25" customHeight="1">
      <c r="A120" s="308">
        <v>117</v>
      </c>
      <c r="B120" s="307" t="s">
        <v>838</v>
      </c>
      <c r="C120" s="307" t="s">
        <v>829</v>
      </c>
      <c r="D120" s="309">
        <v>330</v>
      </c>
      <c r="E120" s="310">
        <v>41840</v>
      </c>
      <c r="F120" s="307" t="s">
        <v>834</v>
      </c>
    </row>
    <row r="121" spans="1:6" ht="20.25" customHeight="1">
      <c r="A121" s="308">
        <v>118</v>
      </c>
      <c r="B121" s="307" t="s">
        <v>826</v>
      </c>
      <c r="C121" s="307" t="s">
        <v>824</v>
      </c>
      <c r="D121" s="309">
        <v>3027</v>
      </c>
      <c r="E121" s="310">
        <v>41840</v>
      </c>
      <c r="F121" s="307" t="s">
        <v>827</v>
      </c>
    </row>
    <row r="122" spans="1:6" ht="20.25" customHeight="1">
      <c r="A122" s="308">
        <v>119</v>
      </c>
      <c r="B122" s="307" t="s">
        <v>828</v>
      </c>
      <c r="C122" s="307" t="s">
        <v>829</v>
      </c>
      <c r="D122" s="309">
        <v>8986</v>
      </c>
      <c r="E122" s="310">
        <v>41843</v>
      </c>
      <c r="F122" s="307" t="s">
        <v>827</v>
      </c>
    </row>
    <row r="123" spans="1:6" ht="20.25" customHeight="1">
      <c r="A123" s="308">
        <v>120</v>
      </c>
      <c r="B123" s="307" t="s">
        <v>826</v>
      </c>
      <c r="C123" s="307" t="s">
        <v>824</v>
      </c>
      <c r="D123" s="309">
        <v>3800</v>
      </c>
      <c r="E123" s="310">
        <v>41845</v>
      </c>
      <c r="F123" s="307" t="s">
        <v>825</v>
      </c>
    </row>
    <row r="124" spans="1:6" ht="20.25" customHeight="1">
      <c r="A124" s="308">
        <v>121</v>
      </c>
      <c r="B124" s="307" t="s">
        <v>823</v>
      </c>
      <c r="C124" s="307" t="s">
        <v>824</v>
      </c>
      <c r="D124" s="309">
        <v>5751</v>
      </c>
      <c r="E124" s="310">
        <v>41848</v>
      </c>
      <c r="F124" s="307" t="s">
        <v>827</v>
      </c>
    </row>
    <row r="125" spans="1:6" ht="20.25" customHeight="1">
      <c r="A125" s="308">
        <v>122</v>
      </c>
      <c r="B125" s="307" t="s">
        <v>838</v>
      </c>
      <c r="C125" s="307" t="s">
        <v>829</v>
      </c>
      <c r="D125" s="309">
        <v>1704</v>
      </c>
      <c r="E125" s="310">
        <v>41849</v>
      </c>
      <c r="F125" s="307" t="s">
        <v>827</v>
      </c>
    </row>
    <row r="126" spans="1:6" ht="20.25" customHeight="1">
      <c r="A126" s="308">
        <v>123</v>
      </c>
      <c r="B126" s="307" t="s">
        <v>828</v>
      </c>
      <c r="C126" s="307" t="s">
        <v>829</v>
      </c>
      <c r="D126" s="309">
        <v>7966</v>
      </c>
      <c r="E126" s="310">
        <v>41850</v>
      </c>
      <c r="F126" s="307" t="s">
        <v>306</v>
      </c>
    </row>
    <row r="127" spans="1:6" ht="20.25" customHeight="1">
      <c r="A127" s="308">
        <v>124</v>
      </c>
      <c r="B127" s="307" t="s">
        <v>828</v>
      </c>
      <c r="C127" s="307" t="s">
        <v>829</v>
      </c>
      <c r="D127" s="309">
        <v>852</v>
      </c>
      <c r="E127" s="310">
        <v>41851</v>
      </c>
      <c r="F127" s="307" t="s">
        <v>825</v>
      </c>
    </row>
    <row r="128" spans="1:6" ht="20.25" customHeight="1">
      <c r="A128" s="308">
        <v>125</v>
      </c>
      <c r="B128" s="307" t="s">
        <v>833</v>
      </c>
      <c r="C128" s="307" t="s">
        <v>824</v>
      </c>
      <c r="D128" s="309">
        <v>8416</v>
      </c>
      <c r="E128" s="310">
        <v>41851</v>
      </c>
      <c r="F128" s="307" t="s">
        <v>306</v>
      </c>
    </row>
    <row r="129" spans="1:6" ht="20.25" customHeight="1">
      <c r="A129" s="308">
        <v>126</v>
      </c>
      <c r="B129" s="307" t="s">
        <v>828</v>
      </c>
      <c r="C129" s="307" t="s">
        <v>829</v>
      </c>
      <c r="D129" s="309">
        <v>7144</v>
      </c>
      <c r="E129" s="310">
        <v>41852</v>
      </c>
      <c r="F129" s="307" t="s">
        <v>839</v>
      </c>
    </row>
    <row r="130" spans="1:6" ht="20.25" customHeight="1">
      <c r="A130" s="308">
        <v>127</v>
      </c>
      <c r="B130" s="307" t="s">
        <v>826</v>
      </c>
      <c r="C130" s="307" t="s">
        <v>824</v>
      </c>
      <c r="D130" s="309">
        <v>7854</v>
      </c>
      <c r="E130" s="310">
        <v>41852</v>
      </c>
      <c r="F130" s="307" t="s">
        <v>825</v>
      </c>
    </row>
    <row r="131" spans="1:6" ht="20.25" customHeight="1">
      <c r="A131" s="308">
        <v>128</v>
      </c>
      <c r="B131" s="307" t="s">
        <v>57</v>
      </c>
      <c r="C131" s="307" t="s">
        <v>829</v>
      </c>
      <c r="D131" s="309">
        <v>859</v>
      </c>
      <c r="E131" s="310">
        <v>41854</v>
      </c>
      <c r="F131" s="307" t="s">
        <v>825</v>
      </c>
    </row>
    <row r="132" spans="1:6" ht="20.25" customHeight="1">
      <c r="A132" s="308">
        <v>129</v>
      </c>
      <c r="B132" s="307" t="s">
        <v>826</v>
      </c>
      <c r="C132" s="307" t="s">
        <v>824</v>
      </c>
      <c r="D132" s="309">
        <v>8049</v>
      </c>
      <c r="E132" s="310">
        <v>41863</v>
      </c>
      <c r="F132" s="307" t="s">
        <v>825</v>
      </c>
    </row>
    <row r="133" spans="1:6" ht="20.25" customHeight="1">
      <c r="A133" s="308">
        <v>130</v>
      </c>
      <c r="B133" s="307" t="s">
        <v>828</v>
      </c>
      <c r="C133" s="307" t="s">
        <v>829</v>
      </c>
      <c r="D133" s="309">
        <v>2836</v>
      </c>
      <c r="E133" s="310">
        <v>41864</v>
      </c>
      <c r="F133" s="307" t="s">
        <v>834</v>
      </c>
    </row>
    <row r="134" spans="1:6" ht="20.25" customHeight="1">
      <c r="A134" s="308">
        <v>131</v>
      </c>
      <c r="B134" s="307" t="s">
        <v>823</v>
      </c>
      <c r="C134" s="307" t="s">
        <v>824</v>
      </c>
      <c r="D134" s="309">
        <v>1743</v>
      </c>
      <c r="E134" s="310">
        <v>41870</v>
      </c>
      <c r="F134" s="307" t="s">
        <v>825</v>
      </c>
    </row>
    <row r="135" spans="1:6" ht="20.25" customHeight="1">
      <c r="A135" s="308">
        <v>132</v>
      </c>
      <c r="B135" s="307" t="s">
        <v>838</v>
      </c>
      <c r="C135" s="307" t="s">
        <v>829</v>
      </c>
      <c r="D135" s="309">
        <v>3844</v>
      </c>
      <c r="E135" s="310">
        <v>41874</v>
      </c>
      <c r="F135" s="307" t="s">
        <v>839</v>
      </c>
    </row>
    <row r="136" spans="1:6" ht="20.25" customHeight="1">
      <c r="A136" s="308">
        <v>133</v>
      </c>
      <c r="B136" s="307" t="s">
        <v>838</v>
      </c>
      <c r="C136" s="307" t="s">
        <v>829</v>
      </c>
      <c r="D136" s="309">
        <v>7490</v>
      </c>
      <c r="E136" s="310">
        <v>41875</v>
      </c>
      <c r="F136" s="307" t="s">
        <v>839</v>
      </c>
    </row>
    <row r="137" spans="1:6" ht="20.25" customHeight="1">
      <c r="A137" s="308">
        <v>134</v>
      </c>
      <c r="B137" s="307" t="s">
        <v>826</v>
      </c>
      <c r="C137" s="307" t="s">
        <v>824</v>
      </c>
      <c r="D137" s="309">
        <v>4483</v>
      </c>
      <c r="E137" s="310">
        <v>41876</v>
      </c>
      <c r="F137" s="307" t="s">
        <v>834</v>
      </c>
    </row>
    <row r="138" spans="1:6" ht="20.25" customHeight="1">
      <c r="A138" s="308">
        <v>135</v>
      </c>
      <c r="B138" s="307" t="s">
        <v>838</v>
      </c>
      <c r="C138" s="307" t="s">
        <v>829</v>
      </c>
      <c r="D138" s="309">
        <v>7333</v>
      </c>
      <c r="E138" s="310">
        <v>41878</v>
      </c>
      <c r="F138" s="307" t="s">
        <v>831</v>
      </c>
    </row>
    <row r="139" spans="1:6" ht="20.25" customHeight="1">
      <c r="A139" s="308">
        <v>136</v>
      </c>
      <c r="B139" s="307" t="s">
        <v>823</v>
      </c>
      <c r="C139" s="307" t="s">
        <v>824</v>
      </c>
      <c r="D139" s="309">
        <v>7654</v>
      </c>
      <c r="E139" s="310">
        <v>41879</v>
      </c>
      <c r="F139" s="307" t="s">
        <v>825</v>
      </c>
    </row>
    <row r="140" spans="1:6" ht="20.25" customHeight="1">
      <c r="A140" s="308">
        <v>137</v>
      </c>
      <c r="B140" s="307" t="s">
        <v>838</v>
      </c>
      <c r="C140" s="307" t="s">
        <v>829</v>
      </c>
      <c r="D140" s="309">
        <v>3944</v>
      </c>
      <c r="E140" s="310">
        <v>41880</v>
      </c>
      <c r="F140" s="307" t="s">
        <v>827</v>
      </c>
    </row>
    <row r="141" spans="1:6" ht="20.25" customHeight="1">
      <c r="A141" s="308">
        <v>138</v>
      </c>
      <c r="B141" s="307" t="s">
        <v>833</v>
      </c>
      <c r="C141" s="307" t="s">
        <v>824</v>
      </c>
      <c r="D141" s="309">
        <v>5761</v>
      </c>
      <c r="E141" s="310">
        <v>41880</v>
      </c>
      <c r="F141" s="307" t="s">
        <v>834</v>
      </c>
    </row>
    <row r="142" spans="1:6" ht="20.25" customHeight="1">
      <c r="A142" s="308">
        <v>139</v>
      </c>
      <c r="B142" s="307" t="s">
        <v>828</v>
      </c>
      <c r="C142" s="307" t="s">
        <v>829</v>
      </c>
      <c r="D142" s="309">
        <v>4016</v>
      </c>
      <c r="E142" s="310">
        <v>41883</v>
      </c>
      <c r="F142" s="307" t="s">
        <v>834</v>
      </c>
    </row>
    <row r="143" spans="1:6" ht="20.25" customHeight="1">
      <c r="A143" s="308">
        <v>140</v>
      </c>
      <c r="B143" s="307" t="s">
        <v>828</v>
      </c>
      <c r="C143" s="307" t="s">
        <v>829</v>
      </c>
      <c r="D143" s="309">
        <v>1841</v>
      </c>
      <c r="E143" s="310">
        <v>41884</v>
      </c>
      <c r="F143" s="307" t="s">
        <v>825</v>
      </c>
    </row>
    <row r="144" spans="1:6" ht="20.25" customHeight="1">
      <c r="A144" s="308">
        <v>141</v>
      </c>
      <c r="B144" s="307" t="s">
        <v>828</v>
      </c>
      <c r="C144" s="307" t="s">
        <v>829</v>
      </c>
      <c r="D144" s="309">
        <v>424</v>
      </c>
      <c r="E144" s="310">
        <v>41887</v>
      </c>
      <c r="F144" s="307" t="s">
        <v>306</v>
      </c>
    </row>
    <row r="145" spans="1:6" ht="20.25" customHeight="1">
      <c r="A145" s="308">
        <v>142</v>
      </c>
      <c r="B145" s="307" t="s">
        <v>828</v>
      </c>
      <c r="C145" s="307" t="s">
        <v>829</v>
      </c>
      <c r="D145" s="309">
        <v>8765</v>
      </c>
      <c r="E145" s="310">
        <v>41889</v>
      </c>
      <c r="F145" s="307" t="s">
        <v>827</v>
      </c>
    </row>
    <row r="146" spans="1:6" ht="20.25" customHeight="1">
      <c r="A146" s="308">
        <v>143</v>
      </c>
      <c r="B146" s="307" t="s">
        <v>828</v>
      </c>
      <c r="C146" s="307" t="s">
        <v>829</v>
      </c>
      <c r="D146" s="309">
        <v>5583</v>
      </c>
      <c r="E146" s="310">
        <v>41890</v>
      </c>
      <c r="F146" s="307" t="s">
        <v>825</v>
      </c>
    </row>
    <row r="147" spans="1:6" ht="20.25" customHeight="1">
      <c r="A147" s="308">
        <v>144</v>
      </c>
      <c r="B147" s="307" t="s">
        <v>826</v>
      </c>
      <c r="C147" s="307" t="s">
        <v>824</v>
      </c>
      <c r="D147" s="309">
        <v>352</v>
      </c>
      <c r="E147" s="310">
        <v>41891</v>
      </c>
      <c r="F147" s="307" t="s">
        <v>831</v>
      </c>
    </row>
    <row r="148" spans="1:6" ht="20.25" customHeight="1">
      <c r="A148" s="308">
        <v>145</v>
      </c>
      <c r="B148" s="307" t="s">
        <v>838</v>
      </c>
      <c r="C148" s="307" t="s">
        <v>829</v>
      </c>
      <c r="D148" s="309">
        <v>8489</v>
      </c>
      <c r="E148" s="310">
        <v>41893</v>
      </c>
      <c r="F148" s="307" t="s">
        <v>825</v>
      </c>
    </row>
    <row r="149" spans="1:6" ht="20.25" customHeight="1">
      <c r="A149" s="308">
        <v>146</v>
      </c>
      <c r="B149" s="307" t="s">
        <v>828</v>
      </c>
      <c r="C149" s="307" t="s">
        <v>829</v>
      </c>
      <c r="D149" s="309">
        <v>7090</v>
      </c>
      <c r="E149" s="310">
        <v>41893</v>
      </c>
      <c r="F149" s="307" t="s">
        <v>839</v>
      </c>
    </row>
    <row r="150" spans="1:6" ht="20.25" customHeight="1">
      <c r="A150" s="308">
        <v>147</v>
      </c>
      <c r="B150" s="307" t="s">
        <v>828</v>
      </c>
      <c r="C150" s="307" t="s">
        <v>829</v>
      </c>
      <c r="D150" s="309">
        <v>7880</v>
      </c>
      <c r="E150" s="310">
        <v>41897</v>
      </c>
      <c r="F150" s="307" t="s">
        <v>825</v>
      </c>
    </row>
    <row r="151" spans="1:6" ht="20.25" customHeight="1">
      <c r="A151" s="308">
        <v>148</v>
      </c>
      <c r="B151" s="307" t="s">
        <v>57</v>
      </c>
      <c r="C151" s="307" t="s">
        <v>829</v>
      </c>
      <c r="D151" s="309">
        <v>3861</v>
      </c>
      <c r="E151" s="310">
        <v>41900</v>
      </c>
      <c r="F151" s="307" t="s">
        <v>825</v>
      </c>
    </row>
    <row r="152" spans="1:6" ht="20.25" customHeight="1">
      <c r="A152" s="308">
        <v>149</v>
      </c>
      <c r="B152" s="307" t="s">
        <v>826</v>
      </c>
      <c r="C152" s="307" t="s">
        <v>824</v>
      </c>
      <c r="D152" s="309">
        <v>7927</v>
      </c>
      <c r="E152" s="310">
        <v>41901</v>
      </c>
      <c r="F152" s="307" t="s">
        <v>834</v>
      </c>
    </row>
    <row r="153" spans="1:6" ht="20.25" customHeight="1">
      <c r="A153" s="308">
        <v>150</v>
      </c>
      <c r="B153" s="307" t="s">
        <v>828</v>
      </c>
      <c r="C153" s="307" t="s">
        <v>829</v>
      </c>
      <c r="D153" s="309">
        <v>6162</v>
      </c>
      <c r="E153" s="310">
        <v>41902</v>
      </c>
      <c r="F153" s="307" t="s">
        <v>825</v>
      </c>
    </row>
    <row r="154" spans="1:6" ht="20.25" customHeight="1">
      <c r="A154" s="308">
        <v>151</v>
      </c>
      <c r="B154" s="307" t="s">
        <v>843</v>
      </c>
      <c r="C154" s="307" t="s">
        <v>829</v>
      </c>
      <c r="D154" s="309">
        <v>5523</v>
      </c>
      <c r="E154" s="310">
        <v>41907</v>
      </c>
      <c r="F154" s="307" t="s">
        <v>306</v>
      </c>
    </row>
    <row r="155" spans="1:6" ht="20.25" customHeight="1">
      <c r="A155" s="308">
        <v>152</v>
      </c>
      <c r="B155" s="307" t="s">
        <v>826</v>
      </c>
      <c r="C155" s="307" t="s">
        <v>824</v>
      </c>
      <c r="D155" s="309">
        <v>5936</v>
      </c>
      <c r="E155" s="310">
        <v>41907</v>
      </c>
      <c r="F155" s="307" t="s">
        <v>827</v>
      </c>
    </row>
    <row r="156" spans="1:6" ht="20.25" customHeight="1">
      <c r="A156" s="308">
        <v>153</v>
      </c>
      <c r="B156" s="307" t="s">
        <v>823</v>
      </c>
      <c r="C156" s="307" t="s">
        <v>824</v>
      </c>
      <c r="D156" s="309">
        <v>7251</v>
      </c>
      <c r="E156" s="310">
        <v>41908</v>
      </c>
      <c r="F156" s="307" t="s">
        <v>834</v>
      </c>
    </row>
    <row r="157" spans="1:6" ht="20.25" customHeight="1">
      <c r="A157" s="308">
        <v>154</v>
      </c>
      <c r="B157" s="307" t="s">
        <v>57</v>
      </c>
      <c r="C157" s="307" t="s">
        <v>829</v>
      </c>
      <c r="D157" s="309">
        <v>6187</v>
      </c>
      <c r="E157" s="310">
        <v>41909</v>
      </c>
      <c r="F157" s="307" t="s">
        <v>306</v>
      </c>
    </row>
    <row r="158" spans="1:6" ht="20.25" customHeight="1">
      <c r="A158" s="308">
        <v>155</v>
      </c>
      <c r="B158" s="307" t="s">
        <v>828</v>
      </c>
      <c r="C158" s="307" t="s">
        <v>829</v>
      </c>
      <c r="D158" s="309">
        <v>3210</v>
      </c>
      <c r="E158" s="310">
        <v>41911</v>
      </c>
      <c r="F158" s="307" t="s">
        <v>834</v>
      </c>
    </row>
    <row r="159" spans="1:6" ht="20.25" customHeight="1">
      <c r="A159" s="308">
        <v>156</v>
      </c>
      <c r="B159" s="307" t="s">
        <v>823</v>
      </c>
      <c r="C159" s="307" t="s">
        <v>824</v>
      </c>
      <c r="D159" s="309">
        <v>682</v>
      </c>
      <c r="E159" s="310">
        <v>41911</v>
      </c>
      <c r="F159" s="307" t="s">
        <v>834</v>
      </c>
    </row>
    <row r="160" spans="1:6" ht="20.25" customHeight="1">
      <c r="A160" s="308">
        <v>157</v>
      </c>
      <c r="B160" s="307" t="s">
        <v>828</v>
      </c>
      <c r="C160" s="307" t="s">
        <v>829</v>
      </c>
      <c r="D160" s="309">
        <v>793</v>
      </c>
      <c r="E160" s="310">
        <v>41915</v>
      </c>
      <c r="F160" s="307" t="s">
        <v>306</v>
      </c>
    </row>
    <row r="161" spans="1:6" ht="20.25" customHeight="1">
      <c r="A161" s="308">
        <v>158</v>
      </c>
      <c r="B161" s="307" t="s">
        <v>823</v>
      </c>
      <c r="C161" s="307" t="s">
        <v>824</v>
      </c>
      <c r="D161" s="309">
        <v>5346</v>
      </c>
      <c r="E161" s="310">
        <v>41916</v>
      </c>
      <c r="F161" s="307" t="s">
        <v>834</v>
      </c>
    </row>
    <row r="162" spans="1:6" ht="20.25" customHeight="1">
      <c r="A162" s="308">
        <v>159</v>
      </c>
      <c r="B162" s="307" t="s">
        <v>823</v>
      </c>
      <c r="C162" s="307" t="s">
        <v>824</v>
      </c>
      <c r="D162" s="309">
        <v>4603</v>
      </c>
      <c r="E162" s="310">
        <v>41922</v>
      </c>
      <c r="F162" s="307" t="s">
        <v>825</v>
      </c>
    </row>
    <row r="163" spans="1:6" ht="20.25" customHeight="1">
      <c r="A163" s="308">
        <v>160</v>
      </c>
      <c r="B163" s="307" t="s">
        <v>838</v>
      </c>
      <c r="C163" s="307" t="s">
        <v>829</v>
      </c>
      <c r="D163" s="309">
        <v>8160</v>
      </c>
      <c r="E163" s="310">
        <v>41928</v>
      </c>
      <c r="F163" s="307" t="s">
        <v>839</v>
      </c>
    </row>
    <row r="164" spans="1:6" ht="20.25" customHeight="1">
      <c r="A164" s="308">
        <v>161</v>
      </c>
      <c r="B164" s="307" t="s">
        <v>838</v>
      </c>
      <c r="C164" s="307" t="s">
        <v>829</v>
      </c>
      <c r="D164" s="309">
        <v>7171</v>
      </c>
      <c r="E164" s="310">
        <v>41935</v>
      </c>
      <c r="F164" s="307" t="s">
        <v>827</v>
      </c>
    </row>
    <row r="165" spans="1:6" ht="20.25" customHeight="1">
      <c r="A165" s="308">
        <v>162</v>
      </c>
      <c r="B165" s="307" t="s">
        <v>828</v>
      </c>
      <c r="C165" s="307" t="s">
        <v>829</v>
      </c>
      <c r="D165" s="309">
        <v>7273</v>
      </c>
      <c r="E165" s="310">
        <v>41937</v>
      </c>
      <c r="F165" s="307" t="s">
        <v>306</v>
      </c>
    </row>
    <row r="166" spans="1:6" ht="20.25" customHeight="1">
      <c r="A166" s="308">
        <v>163</v>
      </c>
      <c r="B166" s="307" t="s">
        <v>828</v>
      </c>
      <c r="C166" s="307" t="s">
        <v>829</v>
      </c>
      <c r="D166" s="309">
        <v>2402</v>
      </c>
      <c r="E166" s="310">
        <v>41938</v>
      </c>
      <c r="F166" s="307" t="s">
        <v>834</v>
      </c>
    </row>
    <row r="167" spans="1:6" ht="20.25" customHeight="1">
      <c r="A167" s="308">
        <v>164</v>
      </c>
      <c r="B167" s="307" t="s">
        <v>828</v>
      </c>
      <c r="C167" s="307" t="s">
        <v>829</v>
      </c>
      <c r="D167" s="309">
        <v>1197</v>
      </c>
      <c r="E167" s="310">
        <v>41938</v>
      </c>
      <c r="F167" s="307" t="s">
        <v>306</v>
      </c>
    </row>
    <row r="168" spans="1:6" ht="20.25" customHeight="1">
      <c r="A168" s="308">
        <v>165</v>
      </c>
      <c r="B168" s="307" t="s">
        <v>833</v>
      </c>
      <c r="C168" s="307" t="s">
        <v>824</v>
      </c>
      <c r="D168" s="309">
        <v>5015</v>
      </c>
      <c r="E168" s="310">
        <v>41938</v>
      </c>
      <c r="F168" s="307" t="s">
        <v>306</v>
      </c>
    </row>
    <row r="169" spans="1:6" ht="20.25" customHeight="1">
      <c r="A169" s="308">
        <v>166</v>
      </c>
      <c r="B169" s="307" t="s">
        <v>57</v>
      </c>
      <c r="C169" s="307" t="s">
        <v>829</v>
      </c>
      <c r="D169" s="309">
        <v>5818</v>
      </c>
      <c r="E169" s="310">
        <v>41945</v>
      </c>
      <c r="F169" s="307" t="s">
        <v>825</v>
      </c>
    </row>
    <row r="170" spans="1:6" ht="20.25" customHeight="1">
      <c r="A170" s="308">
        <v>167</v>
      </c>
      <c r="B170" s="307" t="s">
        <v>828</v>
      </c>
      <c r="C170" s="307" t="s">
        <v>829</v>
      </c>
      <c r="D170" s="309">
        <v>4399</v>
      </c>
      <c r="E170" s="310">
        <v>41946</v>
      </c>
      <c r="F170" s="307" t="s">
        <v>827</v>
      </c>
    </row>
    <row r="171" spans="1:6" ht="20.25" customHeight="1">
      <c r="A171" s="308">
        <v>168</v>
      </c>
      <c r="B171" s="307" t="s">
        <v>823</v>
      </c>
      <c r="C171" s="307" t="s">
        <v>824</v>
      </c>
      <c r="D171" s="309">
        <v>3011</v>
      </c>
      <c r="E171" s="310">
        <v>41946</v>
      </c>
      <c r="F171" s="307" t="s">
        <v>825</v>
      </c>
    </row>
    <row r="172" spans="1:6" ht="20.25" customHeight="1">
      <c r="A172" s="308">
        <v>169</v>
      </c>
      <c r="B172" s="307" t="s">
        <v>838</v>
      </c>
      <c r="C172" s="307" t="s">
        <v>829</v>
      </c>
      <c r="D172" s="309">
        <v>4715</v>
      </c>
      <c r="E172" s="310">
        <v>41952</v>
      </c>
      <c r="F172" s="307" t="s">
        <v>827</v>
      </c>
    </row>
    <row r="173" spans="1:6" ht="20.25" customHeight="1">
      <c r="A173" s="308">
        <v>170</v>
      </c>
      <c r="B173" s="307" t="s">
        <v>838</v>
      </c>
      <c r="C173" s="307" t="s">
        <v>829</v>
      </c>
      <c r="D173" s="309">
        <v>5321</v>
      </c>
      <c r="E173" s="310">
        <v>41955</v>
      </c>
      <c r="F173" s="307" t="s">
        <v>839</v>
      </c>
    </row>
    <row r="174" spans="1:6" ht="20.25" customHeight="1">
      <c r="A174" s="308">
        <v>171</v>
      </c>
      <c r="B174" s="307" t="s">
        <v>828</v>
      </c>
      <c r="C174" s="307" t="s">
        <v>829</v>
      </c>
      <c r="D174" s="309">
        <v>8894</v>
      </c>
      <c r="E174" s="310">
        <v>41958</v>
      </c>
      <c r="F174" s="307" t="s">
        <v>825</v>
      </c>
    </row>
    <row r="175" spans="1:6" ht="20.25" customHeight="1">
      <c r="A175" s="308">
        <v>172</v>
      </c>
      <c r="B175" s="307" t="s">
        <v>823</v>
      </c>
      <c r="C175" s="307" t="s">
        <v>824</v>
      </c>
      <c r="D175" s="309">
        <v>4846</v>
      </c>
      <c r="E175" s="310">
        <v>41968</v>
      </c>
      <c r="F175" s="307" t="s">
        <v>827</v>
      </c>
    </row>
    <row r="176" spans="1:6" ht="20.25" customHeight="1">
      <c r="A176" s="308">
        <v>173</v>
      </c>
      <c r="B176" s="307" t="s">
        <v>826</v>
      </c>
      <c r="C176" s="307" t="s">
        <v>824</v>
      </c>
      <c r="D176" s="309">
        <v>284</v>
      </c>
      <c r="E176" s="310">
        <v>41968</v>
      </c>
      <c r="F176" s="307" t="s">
        <v>834</v>
      </c>
    </row>
    <row r="177" spans="1:6" ht="20.25" customHeight="1">
      <c r="A177" s="308">
        <v>174</v>
      </c>
      <c r="B177" s="307" t="s">
        <v>57</v>
      </c>
      <c r="C177" s="307" t="s">
        <v>829</v>
      </c>
      <c r="D177" s="309">
        <v>8283</v>
      </c>
      <c r="E177" s="310">
        <v>41969</v>
      </c>
      <c r="F177" s="307" t="s">
        <v>827</v>
      </c>
    </row>
    <row r="178" spans="1:6" ht="20.25" customHeight="1">
      <c r="A178" s="308">
        <v>175</v>
      </c>
      <c r="B178" s="307" t="s">
        <v>57</v>
      </c>
      <c r="C178" s="307" t="s">
        <v>829</v>
      </c>
      <c r="D178" s="309">
        <v>9990</v>
      </c>
      <c r="E178" s="310">
        <v>41971</v>
      </c>
      <c r="F178" s="307" t="s">
        <v>831</v>
      </c>
    </row>
    <row r="179" spans="1:6" ht="20.25" customHeight="1">
      <c r="A179" s="308">
        <v>176</v>
      </c>
      <c r="B179" s="307" t="s">
        <v>828</v>
      </c>
      <c r="C179" s="307" t="s">
        <v>829</v>
      </c>
      <c r="D179" s="309">
        <v>9014</v>
      </c>
      <c r="E179" s="310">
        <v>41971</v>
      </c>
      <c r="F179" s="307" t="s">
        <v>306</v>
      </c>
    </row>
    <row r="180" spans="1:6" ht="20.25" customHeight="1">
      <c r="A180" s="308">
        <v>177</v>
      </c>
      <c r="B180" s="307" t="s">
        <v>838</v>
      </c>
      <c r="C180" s="307" t="s">
        <v>829</v>
      </c>
      <c r="D180" s="309">
        <v>1942</v>
      </c>
      <c r="E180" s="310">
        <v>41972</v>
      </c>
      <c r="F180" s="307" t="s">
        <v>839</v>
      </c>
    </row>
    <row r="181" spans="1:6" ht="20.25" customHeight="1">
      <c r="A181" s="308">
        <v>178</v>
      </c>
      <c r="B181" s="307" t="s">
        <v>828</v>
      </c>
      <c r="C181" s="307" t="s">
        <v>829</v>
      </c>
      <c r="D181" s="309">
        <v>7223</v>
      </c>
      <c r="E181" s="310">
        <v>41973</v>
      </c>
      <c r="F181" s="307" t="s">
        <v>825</v>
      </c>
    </row>
    <row r="182" spans="1:6" ht="20.25" customHeight="1">
      <c r="A182" s="308">
        <v>179</v>
      </c>
      <c r="B182" s="307" t="s">
        <v>823</v>
      </c>
      <c r="C182" s="307" t="s">
        <v>824</v>
      </c>
      <c r="D182" s="309">
        <v>4673</v>
      </c>
      <c r="E182" s="310">
        <v>41975</v>
      </c>
      <c r="F182" s="307" t="s">
        <v>825</v>
      </c>
    </row>
    <row r="183" spans="1:6" ht="20.25" customHeight="1">
      <c r="A183" s="308">
        <v>180</v>
      </c>
      <c r="B183" s="307" t="s">
        <v>823</v>
      </c>
      <c r="C183" s="307" t="s">
        <v>824</v>
      </c>
      <c r="D183" s="309">
        <v>9104</v>
      </c>
      <c r="E183" s="310">
        <v>41977</v>
      </c>
      <c r="F183" s="307" t="s">
        <v>839</v>
      </c>
    </row>
    <row r="184" spans="1:6" ht="20.25" customHeight="1">
      <c r="A184" s="308">
        <v>181</v>
      </c>
      <c r="B184" s="307" t="s">
        <v>838</v>
      </c>
      <c r="C184" s="307" t="s">
        <v>829</v>
      </c>
      <c r="D184" s="309">
        <v>6078</v>
      </c>
      <c r="E184" s="310">
        <v>41978</v>
      </c>
      <c r="F184" s="307" t="s">
        <v>825</v>
      </c>
    </row>
    <row r="185" spans="1:6" ht="20.25" customHeight="1">
      <c r="A185" s="308">
        <v>182</v>
      </c>
      <c r="B185" s="307" t="s">
        <v>833</v>
      </c>
      <c r="C185" s="307" t="s">
        <v>824</v>
      </c>
      <c r="D185" s="309">
        <v>3278</v>
      </c>
      <c r="E185" s="310">
        <v>41979</v>
      </c>
      <c r="F185" s="307" t="s">
        <v>834</v>
      </c>
    </row>
    <row r="186" spans="1:6" ht="20.25" customHeight="1">
      <c r="A186" s="308">
        <v>183</v>
      </c>
      <c r="B186" s="307" t="s">
        <v>828</v>
      </c>
      <c r="C186" s="307" t="s">
        <v>829</v>
      </c>
      <c r="D186" s="309">
        <v>136</v>
      </c>
      <c r="E186" s="310">
        <v>41985</v>
      </c>
      <c r="F186" s="307" t="s">
        <v>831</v>
      </c>
    </row>
    <row r="187" spans="1:6" ht="20.25" customHeight="1">
      <c r="A187" s="308">
        <v>184</v>
      </c>
      <c r="B187" s="307" t="s">
        <v>828</v>
      </c>
      <c r="C187" s="307" t="s">
        <v>829</v>
      </c>
      <c r="D187" s="309">
        <v>8377</v>
      </c>
      <c r="E187" s="310">
        <v>41985</v>
      </c>
      <c r="F187" s="307" t="s">
        <v>306</v>
      </c>
    </row>
    <row r="188" spans="1:6" ht="20.25" customHeight="1">
      <c r="A188" s="308">
        <v>185</v>
      </c>
      <c r="B188" s="307" t="s">
        <v>828</v>
      </c>
      <c r="C188" s="307" t="s">
        <v>829</v>
      </c>
      <c r="D188" s="309">
        <v>2382</v>
      </c>
      <c r="E188" s="310">
        <v>41985</v>
      </c>
      <c r="F188" s="307" t="s">
        <v>825</v>
      </c>
    </row>
    <row r="189" spans="1:6" ht="20.25" customHeight="1">
      <c r="A189" s="308">
        <v>186</v>
      </c>
      <c r="B189" s="307" t="s">
        <v>828</v>
      </c>
      <c r="C189" s="307" t="s">
        <v>829</v>
      </c>
      <c r="D189" s="309">
        <v>8702</v>
      </c>
      <c r="E189" s="310">
        <v>41988</v>
      </c>
      <c r="F189" s="307" t="s">
        <v>834</v>
      </c>
    </row>
    <row r="190" spans="1:6" ht="20.25" customHeight="1">
      <c r="A190" s="308">
        <v>187</v>
      </c>
      <c r="B190" s="307" t="s">
        <v>828</v>
      </c>
      <c r="C190" s="307" t="s">
        <v>829</v>
      </c>
      <c r="D190" s="309">
        <v>5021</v>
      </c>
      <c r="E190" s="310">
        <v>41989</v>
      </c>
      <c r="F190" s="307" t="s">
        <v>825</v>
      </c>
    </row>
    <row r="191" spans="1:6" ht="20.25" customHeight="1">
      <c r="A191" s="308">
        <v>188</v>
      </c>
      <c r="B191" s="307" t="s">
        <v>838</v>
      </c>
      <c r="C191" s="307" t="s">
        <v>829</v>
      </c>
      <c r="D191" s="309">
        <v>1760</v>
      </c>
      <c r="E191" s="310">
        <v>41989</v>
      </c>
      <c r="F191" s="307" t="s">
        <v>306</v>
      </c>
    </row>
    <row r="192" spans="1:6" ht="20.25" customHeight="1">
      <c r="A192" s="308">
        <v>189</v>
      </c>
      <c r="B192" s="307" t="s">
        <v>828</v>
      </c>
      <c r="C192" s="307" t="s">
        <v>829</v>
      </c>
      <c r="D192" s="309">
        <v>4766</v>
      </c>
      <c r="E192" s="310">
        <v>41991</v>
      </c>
      <c r="F192" s="307" t="s">
        <v>834</v>
      </c>
    </row>
    <row r="193" spans="1:6" ht="20.25" customHeight="1">
      <c r="A193" s="308">
        <v>190</v>
      </c>
      <c r="B193" s="307" t="s">
        <v>833</v>
      </c>
      <c r="C193" s="307" t="s">
        <v>824</v>
      </c>
      <c r="D193" s="309">
        <v>1541</v>
      </c>
      <c r="E193" s="310">
        <v>41992</v>
      </c>
      <c r="F193" s="307" t="s">
        <v>827</v>
      </c>
    </row>
    <row r="194" spans="1:6" ht="20.25" customHeight="1">
      <c r="A194" s="308">
        <v>191</v>
      </c>
      <c r="B194" s="307" t="s">
        <v>57</v>
      </c>
      <c r="C194" s="307" t="s">
        <v>829</v>
      </c>
      <c r="D194" s="309">
        <v>2782</v>
      </c>
      <c r="E194" s="310">
        <v>41993</v>
      </c>
      <c r="F194" s="307" t="s">
        <v>827</v>
      </c>
    </row>
    <row r="195" spans="1:6" ht="20.25" customHeight="1">
      <c r="A195" s="308">
        <v>192</v>
      </c>
      <c r="B195" s="307" t="s">
        <v>838</v>
      </c>
      <c r="C195" s="307" t="s">
        <v>829</v>
      </c>
      <c r="D195" s="309">
        <v>2455</v>
      </c>
      <c r="E195" s="310">
        <v>41993</v>
      </c>
      <c r="F195" s="307" t="s">
        <v>831</v>
      </c>
    </row>
    <row r="196" spans="1:6" ht="20.25" customHeight="1">
      <c r="A196" s="308">
        <v>193</v>
      </c>
      <c r="B196" s="307" t="s">
        <v>838</v>
      </c>
      <c r="C196" s="307" t="s">
        <v>829</v>
      </c>
      <c r="D196" s="309">
        <v>8752</v>
      </c>
      <c r="E196" s="310">
        <v>41995</v>
      </c>
      <c r="F196" s="307" t="s">
        <v>834</v>
      </c>
    </row>
    <row r="197" spans="1:6" ht="20.25" customHeight="1">
      <c r="A197" s="308">
        <v>194</v>
      </c>
      <c r="B197" s="307" t="s">
        <v>823</v>
      </c>
      <c r="C197" s="307" t="s">
        <v>824</v>
      </c>
      <c r="D197" s="309">
        <v>9127</v>
      </c>
      <c r="E197" s="310">
        <v>41998</v>
      </c>
      <c r="F197" s="307" t="s">
        <v>825</v>
      </c>
    </row>
    <row r="198" spans="1:6" ht="20.25" customHeight="1">
      <c r="A198" s="308">
        <v>195</v>
      </c>
      <c r="B198" s="307" t="s">
        <v>838</v>
      </c>
      <c r="C198" s="307" t="s">
        <v>829</v>
      </c>
      <c r="D198" s="309">
        <v>1777</v>
      </c>
      <c r="E198" s="310">
        <v>42001</v>
      </c>
      <c r="F198" s="307" t="s">
        <v>839</v>
      </c>
    </row>
    <row r="199" spans="1:6" ht="20.25" customHeight="1">
      <c r="A199" s="308">
        <v>196</v>
      </c>
      <c r="B199" s="307" t="s">
        <v>833</v>
      </c>
      <c r="C199" s="307" t="s">
        <v>824</v>
      </c>
      <c r="D199" s="309">
        <v>680</v>
      </c>
      <c r="E199" s="310">
        <v>42001</v>
      </c>
      <c r="F199" s="307" t="s">
        <v>839</v>
      </c>
    </row>
    <row r="200" spans="1:6" ht="20.25" customHeight="1">
      <c r="A200" s="308">
        <v>197</v>
      </c>
      <c r="B200" s="307" t="s">
        <v>57</v>
      </c>
      <c r="C200" s="307" t="s">
        <v>829</v>
      </c>
      <c r="D200" s="309">
        <v>958</v>
      </c>
      <c r="E200" s="310">
        <v>42002</v>
      </c>
      <c r="F200" s="307" t="s">
        <v>825</v>
      </c>
    </row>
    <row r="201" spans="1:6" ht="20.25" customHeight="1">
      <c r="A201" s="308">
        <v>198</v>
      </c>
      <c r="B201" s="307" t="s">
        <v>57</v>
      </c>
      <c r="C201" s="307" t="s">
        <v>829</v>
      </c>
      <c r="D201" s="309">
        <v>958</v>
      </c>
      <c r="E201" s="310">
        <v>42003</v>
      </c>
      <c r="F201" s="307" t="s">
        <v>834</v>
      </c>
    </row>
    <row r="202" spans="1:6" ht="20.25" customHeight="1">
      <c r="A202" s="308">
        <v>199</v>
      </c>
      <c r="B202" s="307" t="s">
        <v>823</v>
      </c>
      <c r="C202" s="307" t="s">
        <v>824</v>
      </c>
      <c r="D202" s="309">
        <v>2613</v>
      </c>
      <c r="E202" s="310">
        <v>42002</v>
      </c>
      <c r="F202" s="307" t="s">
        <v>306</v>
      </c>
    </row>
    <row r="203" spans="1:6" ht="20.25" customHeight="1">
      <c r="A203" s="308">
        <v>200</v>
      </c>
      <c r="B203" s="307" t="s">
        <v>823</v>
      </c>
      <c r="C203" s="307" t="s">
        <v>824</v>
      </c>
      <c r="D203" s="309">
        <v>339</v>
      </c>
      <c r="E203" s="310">
        <v>42003</v>
      </c>
      <c r="F203" s="307" t="s">
        <v>306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80"/>
  <dimension ref="A3:K203"/>
  <sheetViews>
    <sheetView showGridLines="0" workbookViewId="0"/>
  </sheetViews>
  <sheetFormatPr defaultColWidth="9.109375" defaultRowHeight="13.8"/>
  <cols>
    <col min="1" max="1" width="4.5546875" style="307" bestFit="1" customWidth="1"/>
    <col min="2" max="2" width="14.33203125" style="307" customWidth="1"/>
    <col min="3" max="3" width="14.88671875" style="307" customWidth="1"/>
    <col min="4" max="4" width="20.88671875" style="307" customWidth="1"/>
    <col min="5" max="5" width="17.33203125" style="307" customWidth="1"/>
    <col min="6" max="6" width="10.6640625" style="307" customWidth="1"/>
    <col min="7" max="7" width="10.88671875" style="307" customWidth="1"/>
    <col min="8" max="8" width="8.5546875" style="307" customWidth="1"/>
    <col min="9" max="9" width="9.109375" style="307" bestFit="1" customWidth="1"/>
    <col min="10" max="10" width="9.109375" style="307"/>
    <col min="11" max="11" width="53.5546875" style="307" bestFit="1" customWidth="1"/>
    <col min="12" max="16384" width="9.109375" style="307"/>
  </cols>
  <sheetData>
    <row r="3" spans="1:11" ht="21" customHeight="1">
      <c r="A3" s="313" t="s">
        <v>844</v>
      </c>
      <c r="B3" s="314" t="s">
        <v>109</v>
      </c>
      <c r="C3" s="315" t="s">
        <v>845</v>
      </c>
      <c r="D3" s="315" t="s">
        <v>846</v>
      </c>
      <c r="E3" s="315" t="s">
        <v>644</v>
      </c>
      <c r="F3" s="315" t="s">
        <v>237</v>
      </c>
      <c r="G3" s="313" t="s">
        <v>50</v>
      </c>
      <c r="H3" s="313" t="s">
        <v>276</v>
      </c>
      <c r="I3" s="313" t="s">
        <v>272</v>
      </c>
    </row>
    <row r="4" spans="1:11" ht="21" customHeight="1">
      <c r="A4" s="316">
        <v>1</v>
      </c>
      <c r="B4" s="317">
        <v>40320</v>
      </c>
      <c r="C4" s="318" t="s">
        <v>845</v>
      </c>
      <c r="D4" s="318" t="s">
        <v>847</v>
      </c>
      <c r="E4" s="318" t="s">
        <v>848</v>
      </c>
      <c r="F4" s="318" t="s">
        <v>651</v>
      </c>
      <c r="G4" s="319">
        <v>22.95</v>
      </c>
      <c r="H4" s="316">
        <v>2</v>
      </c>
      <c r="I4" s="319">
        <v>45.9</v>
      </c>
    </row>
    <row r="5" spans="1:11" ht="21" customHeight="1">
      <c r="A5" s="316">
        <v>2</v>
      </c>
      <c r="B5" s="317">
        <v>40358</v>
      </c>
      <c r="C5" s="318" t="s">
        <v>845</v>
      </c>
      <c r="D5" s="318" t="s">
        <v>847</v>
      </c>
      <c r="E5" s="318" t="s">
        <v>849</v>
      </c>
      <c r="F5" s="318" t="s">
        <v>651</v>
      </c>
      <c r="G5" s="319">
        <v>19.95</v>
      </c>
      <c r="H5" s="316">
        <v>1</v>
      </c>
      <c r="I5" s="319">
        <v>19.95</v>
      </c>
    </row>
    <row r="6" spans="1:11" ht="21" customHeight="1">
      <c r="A6" s="316">
        <v>3</v>
      </c>
      <c r="B6" s="317">
        <v>40487</v>
      </c>
      <c r="C6" s="318" t="s">
        <v>850</v>
      </c>
      <c r="D6" s="318" t="s">
        <v>847</v>
      </c>
      <c r="E6" s="318" t="s">
        <v>851</v>
      </c>
      <c r="F6" s="318" t="s">
        <v>91</v>
      </c>
      <c r="G6" s="319">
        <v>21.95</v>
      </c>
      <c r="H6" s="316">
        <v>1</v>
      </c>
      <c r="I6" s="319">
        <v>21.95</v>
      </c>
    </row>
    <row r="7" spans="1:11" ht="21" customHeight="1">
      <c r="A7" s="316">
        <v>4</v>
      </c>
      <c r="B7" s="317">
        <v>40421</v>
      </c>
      <c r="C7" s="318" t="s">
        <v>850</v>
      </c>
      <c r="D7" s="318" t="s">
        <v>852</v>
      </c>
      <c r="E7" s="318" t="s">
        <v>849</v>
      </c>
      <c r="F7" s="318" t="s">
        <v>651</v>
      </c>
      <c r="G7" s="319">
        <v>19.95</v>
      </c>
      <c r="H7" s="316">
        <v>1</v>
      </c>
      <c r="I7" s="319">
        <v>19.95</v>
      </c>
      <c r="K7" s="311" t="s">
        <v>830</v>
      </c>
    </row>
    <row r="8" spans="1:11" ht="21" customHeight="1">
      <c r="A8" s="316">
        <v>5</v>
      </c>
      <c r="B8" s="317">
        <v>40328</v>
      </c>
      <c r="C8" s="318" t="s">
        <v>845</v>
      </c>
      <c r="D8" s="318" t="s">
        <v>853</v>
      </c>
      <c r="E8" s="318" t="s">
        <v>849</v>
      </c>
      <c r="F8" s="318" t="s">
        <v>651</v>
      </c>
      <c r="G8" s="319">
        <v>19.95</v>
      </c>
      <c r="H8" s="316">
        <v>4</v>
      </c>
      <c r="I8" s="319">
        <v>79.8</v>
      </c>
      <c r="K8" s="312" t="s">
        <v>854</v>
      </c>
    </row>
    <row r="9" spans="1:11" ht="21" customHeight="1">
      <c r="A9" s="316">
        <v>6</v>
      </c>
      <c r="B9" s="317">
        <v>40456</v>
      </c>
      <c r="C9" s="318" t="s">
        <v>845</v>
      </c>
      <c r="D9" s="318" t="s">
        <v>855</v>
      </c>
      <c r="E9" s="318" t="s">
        <v>849</v>
      </c>
      <c r="F9" s="318" t="s">
        <v>656</v>
      </c>
      <c r="G9" s="319">
        <v>19.95</v>
      </c>
      <c r="H9" s="316">
        <v>4</v>
      </c>
      <c r="I9" s="319">
        <v>79.8</v>
      </c>
      <c r="K9" s="312" t="s">
        <v>856</v>
      </c>
    </row>
    <row r="10" spans="1:11" ht="21" customHeight="1">
      <c r="A10" s="316">
        <v>7</v>
      </c>
      <c r="B10" s="317">
        <v>40259</v>
      </c>
      <c r="C10" s="318" t="s">
        <v>845</v>
      </c>
      <c r="D10" s="318" t="s">
        <v>853</v>
      </c>
      <c r="E10" s="318" t="s">
        <v>849</v>
      </c>
      <c r="F10" s="318" t="s">
        <v>651</v>
      </c>
      <c r="G10" s="319">
        <v>19.95</v>
      </c>
      <c r="H10" s="316">
        <v>3</v>
      </c>
      <c r="I10" s="319">
        <v>59.849999999999994</v>
      </c>
      <c r="K10" s="312" t="s">
        <v>857</v>
      </c>
    </row>
    <row r="11" spans="1:11" ht="21" customHeight="1">
      <c r="A11" s="316">
        <v>8</v>
      </c>
      <c r="B11" s="317">
        <v>40343</v>
      </c>
      <c r="C11" s="318" t="s">
        <v>850</v>
      </c>
      <c r="D11" s="318" t="s">
        <v>858</v>
      </c>
      <c r="E11" s="318" t="s">
        <v>849</v>
      </c>
      <c r="F11" s="318" t="s">
        <v>651</v>
      </c>
      <c r="G11" s="319">
        <v>19.95</v>
      </c>
      <c r="H11" s="316">
        <v>7</v>
      </c>
      <c r="I11" s="319">
        <v>139.65</v>
      </c>
      <c r="K11" s="312" t="s">
        <v>859</v>
      </c>
    </row>
    <row r="12" spans="1:11" ht="21" customHeight="1">
      <c r="A12" s="316">
        <v>9</v>
      </c>
      <c r="B12" s="317">
        <v>40307</v>
      </c>
      <c r="C12" s="318" t="s">
        <v>850</v>
      </c>
      <c r="D12" s="318" t="s">
        <v>852</v>
      </c>
      <c r="E12" s="318" t="s">
        <v>849</v>
      </c>
      <c r="F12" s="318" t="s">
        <v>651</v>
      </c>
      <c r="G12" s="319">
        <v>19.95</v>
      </c>
      <c r="H12" s="316">
        <v>6</v>
      </c>
      <c r="I12" s="319">
        <v>119.69999999999999</v>
      </c>
    </row>
    <row r="13" spans="1:11" ht="21" customHeight="1">
      <c r="A13" s="316">
        <v>10</v>
      </c>
      <c r="B13" s="317">
        <v>40418</v>
      </c>
      <c r="C13" s="318" t="s">
        <v>850</v>
      </c>
      <c r="D13" s="318" t="s">
        <v>853</v>
      </c>
      <c r="E13" s="318" t="s">
        <v>851</v>
      </c>
      <c r="F13" s="318" t="s">
        <v>651</v>
      </c>
      <c r="G13" s="319">
        <v>21.95</v>
      </c>
      <c r="H13" s="316">
        <v>2</v>
      </c>
      <c r="I13" s="319">
        <v>43.9</v>
      </c>
    </row>
    <row r="14" spans="1:11" ht="21" customHeight="1">
      <c r="A14" s="316">
        <v>11</v>
      </c>
      <c r="B14" s="317">
        <v>40512</v>
      </c>
      <c r="C14" s="318" t="s">
        <v>845</v>
      </c>
      <c r="D14" s="318" t="s">
        <v>855</v>
      </c>
      <c r="E14" s="318" t="s">
        <v>851</v>
      </c>
      <c r="F14" s="318" t="s">
        <v>660</v>
      </c>
      <c r="G14" s="319">
        <v>21.95</v>
      </c>
      <c r="H14" s="316">
        <v>2</v>
      </c>
      <c r="I14" s="319">
        <v>43.9</v>
      </c>
    </row>
    <row r="15" spans="1:11" ht="21" customHeight="1">
      <c r="A15" s="316">
        <v>12</v>
      </c>
      <c r="B15" s="317">
        <v>40434</v>
      </c>
      <c r="C15" s="318" t="s">
        <v>850</v>
      </c>
      <c r="D15" s="318" t="s">
        <v>847</v>
      </c>
      <c r="E15" s="318" t="s">
        <v>849</v>
      </c>
      <c r="F15" s="318" t="s">
        <v>660</v>
      </c>
      <c r="G15" s="319">
        <v>19.95</v>
      </c>
      <c r="H15" s="316">
        <v>5</v>
      </c>
      <c r="I15" s="319">
        <v>99.75</v>
      </c>
    </row>
    <row r="16" spans="1:11" ht="21" customHeight="1">
      <c r="A16" s="316">
        <v>13</v>
      </c>
      <c r="B16" s="317">
        <v>40474</v>
      </c>
      <c r="C16" s="318" t="s">
        <v>850</v>
      </c>
      <c r="D16" s="318" t="s">
        <v>853</v>
      </c>
      <c r="E16" s="318" t="s">
        <v>848</v>
      </c>
      <c r="F16" s="318" t="s">
        <v>660</v>
      </c>
      <c r="G16" s="319">
        <v>22.95</v>
      </c>
      <c r="H16" s="316">
        <v>5</v>
      </c>
      <c r="I16" s="319">
        <v>114.75</v>
      </c>
    </row>
    <row r="17" spans="1:9" ht="21" customHeight="1">
      <c r="A17" s="316">
        <v>14</v>
      </c>
      <c r="B17" s="317">
        <v>40440</v>
      </c>
      <c r="C17" s="318" t="s">
        <v>850</v>
      </c>
      <c r="D17" s="318" t="s">
        <v>855</v>
      </c>
      <c r="E17" s="318" t="s">
        <v>848</v>
      </c>
      <c r="F17" s="318" t="s">
        <v>651</v>
      </c>
      <c r="G17" s="319">
        <v>22.95</v>
      </c>
      <c r="H17" s="316">
        <v>4</v>
      </c>
      <c r="I17" s="319">
        <v>91.8</v>
      </c>
    </row>
    <row r="18" spans="1:9" ht="21" customHeight="1">
      <c r="A18" s="316">
        <v>15</v>
      </c>
      <c r="B18" s="317">
        <v>40441</v>
      </c>
      <c r="C18" s="318" t="s">
        <v>850</v>
      </c>
      <c r="D18" s="318" t="s">
        <v>852</v>
      </c>
      <c r="E18" s="318" t="s">
        <v>848</v>
      </c>
      <c r="F18" s="318" t="s">
        <v>660</v>
      </c>
      <c r="G18" s="319">
        <v>22.95</v>
      </c>
      <c r="H18" s="316">
        <v>5</v>
      </c>
      <c r="I18" s="319">
        <v>114.75</v>
      </c>
    </row>
    <row r="19" spans="1:9" ht="21" customHeight="1">
      <c r="A19" s="316">
        <v>16</v>
      </c>
      <c r="B19" s="317">
        <v>40196</v>
      </c>
      <c r="C19" s="318" t="s">
        <v>845</v>
      </c>
      <c r="D19" s="318" t="s">
        <v>853</v>
      </c>
      <c r="E19" s="318" t="s">
        <v>848</v>
      </c>
      <c r="F19" s="318" t="s">
        <v>651</v>
      </c>
      <c r="G19" s="319">
        <v>22.95</v>
      </c>
      <c r="H19" s="316">
        <v>1</v>
      </c>
      <c r="I19" s="319">
        <v>22.95</v>
      </c>
    </row>
    <row r="20" spans="1:9" ht="21" customHeight="1">
      <c r="A20" s="316">
        <v>17</v>
      </c>
      <c r="B20" s="317">
        <v>40387</v>
      </c>
      <c r="C20" s="318" t="s">
        <v>850</v>
      </c>
      <c r="D20" s="318" t="s">
        <v>858</v>
      </c>
      <c r="E20" s="318" t="s">
        <v>860</v>
      </c>
      <c r="F20" s="318" t="s">
        <v>651</v>
      </c>
      <c r="G20" s="319">
        <v>24.95</v>
      </c>
      <c r="H20" s="316">
        <v>5</v>
      </c>
      <c r="I20" s="319">
        <v>124.75</v>
      </c>
    </row>
    <row r="21" spans="1:9" ht="21" customHeight="1">
      <c r="A21" s="316">
        <v>18</v>
      </c>
      <c r="B21" s="317">
        <v>40335</v>
      </c>
      <c r="C21" s="318" t="s">
        <v>850</v>
      </c>
      <c r="D21" s="318" t="s">
        <v>855</v>
      </c>
      <c r="E21" s="318" t="s">
        <v>849</v>
      </c>
      <c r="F21" s="318" t="s">
        <v>656</v>
      </c>
      <c r="G21" s="319">
        <v>19.95</v>
      </c>
      <c r="H21" s="316">
        <v>1</v>
      </c>
      <c r="I21" s="319">
        <v>19.95</v>
      </c>
    </row>
    <row r="22" spans="1:9" ht="21" customHeight="1">
      <c r="A22" s="316">
        <v>19</v>
      </c>
      <c r="B22" s="317">
        <v>40208</v>
      </c>
      <c r="C22" s="318" t="s">
        <v>850</v>
      </c>
      <c r="D22" s="318" t="s">
        <v>855</v>
      </c>
      <c r="E22" s="318" t="s">
        <v>851</v>
      </c>
      <c r="F22" s="318" t="s">
        <v>91</v>
      </c>
      <c r="G22" s="319">
        <v>21.95</v>
      </c>
      <c r="H22" s="316">
        <v>4</v>
      </c>
      <c r="I22" s="319">
        <v>87.8</v>
      </c>
    </row>
    <row r="23" spans="1:9" ht="21" customHeight="1">
      <c r="A23" s="316">
        <v>20</v>
      </c>
      <c r="B23" s="317">
        <v>40460</v>
      </c>
      <c r="C23" s="318" t="s">
        <v>845</v>
      </c>
      <c r="D23" s="318" t="s">
        <v>855</v>
      </c>
      <c r="E23" s="318" t="s">
        <v>848</v>
      </c>
      <c r="F23" s="318" t="s">
        <v>660</v>
      </c>
      <c r="G23" s="319">
        <v>22.95</v>
      </c>
      <c r="H23" s="316">
        <v>1</v>
      </c>
      <c r="I23" s="319">
        <v>22.95</v>
      </c>
    </row>
    <row r="24" spans="1:9" ht="21" customHeight="1">
      <c r="A24" s="316">
        <v>21</v>
      </c>
      <c r="B24" s="317">
        <v>40363</v>
      </c>
      <c r="C24" s="318" t="s">
        <v>850</v>
      </c>
      <c r="D24" s="318" t="s">
        <v>855</v>
      </c>
      <c r="E24" s="318" t="s">
        <v>861</v>
      </c>
      <c r="F24" s="318" t="s">
        <v>656</v>
      </c>
      <c r="G24" s="319">
        <v>29.95</v>
      </c>
      <c r="H24" s="316">
        <v>10</v>
      </c>
      <c r="I24" s="319">
        <v>299.5</v>
      </c>
    </row>
    <row r="25" spans="1:9" ht="21" customHeight="1">
      <c r="A25" s="316">
        <v>22</v>
      </c>
      <c r="B25" s="317">
        <v>40490</v>
      </c>
      <c r="C25" s="318" t="s">
        <v>845</v>
      </c>
      <c r="D25" s="318" t="s">
        <v>853</v>
      </c>
      <c r="E25" s="318" t="s">
        <v>849</v>
      </c>
      <c r="F25" s="318" t="s">
        <v>660</v>
      </c>
      <c r="G25" s="319">
        <v>19.95</v>
      </c>
      <c r="H25" s="316">
        <v>1</v>
      </c>
      <c r="I25" s="319">
        <v>19.95</v>
      </c>
    </row>
    <row r="26" spans="1:9" ht="21" customHeight="1">
      <c r="A26" s="316">
        <v>23</v>
      </c>
      <c r="B26" s="317">
        <v>40338</v>
      </c>
      <c r="C26" s="318" t="s">
        <v>845</v>
      </c>
      <c r="D26" s="318" t="s">
        <v>855</v>
      </c>
      <c r="E26" s="318" t="s">
        <v>849</v>
      </c>
      <c r="F26" s="318" t="s">
        <v>660</v>
      </c>
      <c r="G26" s="319">
        <v>19.95</v>
      </c>
      <c r="H26" s="316">
        <v>5</v>
      </c>
      <c r="I26" s="319">
        <v>99.75</v>
      </c>
    </row>
    <row r="27" spans="1:9" ht="21" customHeight="1">
      <c r="A27" s="316">
        <v>24</v>
      </c>
      <c r="B27" s="317">
        <v>40254</v>
      </c>
      <c r="C27" s="318" t="s">
        <v>845</v>
      </c>
      <c r="D27" s="318" t="s">
        <v>847</v>
      </c>
      <c r="E27" s="318" t="s">
        <v>849</v>
      </c>
      <c r="F27" s="318" t="s">
        <v>656</v>
      </c>
      <c r="G27" s="319">
        <v>19.95</v>
      </c>
      <c r="H27" s="316">
        <v>2</v>
      </c>
      <c r="I27" s="319">
        <v>39.9</v>
      </c>
    </row>
    <row r="28" spans="1:9" ht="21" customHeight="1">
      <c r="A28" s="316">
        <v>25</v>
      </c>
      <c r="B28" s="317">
        <v>40275</v>
      </c>
      <c r="C28" s="318" t="s">
        <v>850</v>
      </c>
      <c r="D28" s="318" t="s">
        <v>853</v>
      </c>
      <c r="E28" s="318" t="s">
        <v>851</v>
      </c>
      <c r="F28" s="318" t="s">
        <v>91</v>
      </c>
      <c r="G28" s="319">
        <v>21.95</v>
      </c>
      <c r="H28" s="316">
        <v>3</v>
      </c>
      <c r="I28" s="319">
        <v>65.849999999999994</v>
      </c>
    </row>
    <row r="29" spans="1:9" ht="21" customHeight="1">
      <c r="A29" s="316">
        <v>26</v>
      </c>
      <c r="B29" s="317">
        <v>40183</v>
      </c>
      <c r="C29" s="318" t="s">
        <v>850</v>
      </c>
      <c r="D29" s="318" t="s">
        <v>855</v>
      </c>
      <c r="E29" s="318" t="s">
        <v>860</v>
      </c>
      <c r="F29" s="318" t="s">
        <v>91</v>
      </c>
      <c r="G29" s="319">
        <v>24.95</v>
      </c>
      <c r="H29" s="316">
        <v>1</v>
      </c>
      <c r="I29" s="319">
        <v>24.95</v>
      </c>
    </row>
    <row r="30" spans="1:9" ht="21" customHeight="1">
      <c r="A30" s="316">
        <v>27</v>
      </c>
      <c r="B30" s="317">
        <v>40381</v>
      </c>
      <c r="C30" s="318" t="s">
        <v>850</v>
      </c>
      <c r="D30" s="318" t="s">
        <v>852</v>
      </c>
      <c r="E30" s="318" t="s">
        <v>851</v>
      </c>
      <c r="F30" s="318" t="s">
        <v>651</v>
      </c>
      <c r="G30" s="319">
        <v>21.95</v>
      </c>
      <c r="H30" s="316">
        <v>1</v>
      </c>
      <c r="I30" s="319">
        <v>21.95</v>
      </c>
    </row>
    <row r="31" spans="1:9" ht="21" customHeight="1">
      <c r="A31" s="316">
        <v>28</v>
      </c>
      <c r="B31" s="317">
        <v>40494</v>
      </c>
      <c r="C31" s="318" t="s">
        <v>850</v>
      </c>
      <c r="D31" s="318" t="s">
        <v>852</v>
      </c>
      <c r="E31" s="318" t="s">
        <v>849</v>
      </c>
      <c r="F31" s="318" t="s">
        <v>651</v>
      </c>
      <c r="G31" s="319">
        <v>19.95</v>
      </c>
      <c r="H31" s="316">
        <v>1</v>
      </c>
      <c r="I31" s="319">
        <v>19.95</v>
      </c>
    </row>
    <row r="32" spans="1:9" ht="21" customHeight="1">
      <c r="A32" s="316">
        <v>29</v>
      </c>
      <c r="B32" s="317">
        <v>40309</v>
      </c>
      <c r="C32" s="318" t="s">
        <v>850</v>
      </c>
      <c r="D32" s="318" t="s">
        <v>858</v>
      </c>
      <c r="E32" s="318" t="s">
        <v>848</v>
      </c>
      <c r="F32" s="318" t="s">
        <v>651</v>
      </c>
      <c r="G32" s="319">
        <v>22.95</v>
      </c>
      <c r="H32" s="316">
        <v>4</v>
      </c>
      <c r="I32" s="319">
        <v>91.8</v>
      </c>
    </row>
    <row r="33" spans="1:9" ht="21" customHeight="1">
      <c r="A33" s="316">
        <v>30</v>
      </c>
      <c r="B33" s="317">
        <v>40282</v>
      </c>
      <c r="C33" s="318" t="s">
        <v>850</v>
      </c>
      <c r="D33" s="318" t="s">
        <v>855</v>
      </c>
      <c r="E33" s="318" t="s">
        <v>851</v>
      </c>
      <c r="F33" s="318" t="s">
        <v>660</v>
      </c>
      <c r="G33" s="319">
        <v>21.95</v>
      </c>
      <c r="H33" s="316">
        <v>3</v>
      </c>
      <c r="I33" s="319">
        <v>65.849999999999994</v>
      </c>
    </row>
    <row r="34" spans="1:9" ht="21" customHeight="1">
      <c r="A34" s="316">
        <v>31</v>
      </c>
      <c r="B34" s="317">
        <v>40401</v>
      </c>
      <c r="C34" s="318" t="s">
        <v>850</v>
      </c>
      <c r="D34" s="318" t="s">
        <v>858</v>
      </c>
      <c r="E34" s="318" t="s">
        <v>849</v>
      </c>
      <c r="F34" s="318" t="s">
        <v>651</v>
      </c>
      <c r="G34" s="319">
        <v>19.95</v>
      </c>
      <c r="H34" s="316">
        <v>2</v>
      </c>
      <c r="I34" s="319">
        <v>39.9</v>
      </c>
    </row>
    <row r="35" spans="1:9" ht="21" customHeight="1">
      <c r="A35" s="316">
        <v>32</v>
      </c>
      <c r="B35" s="317">
        <v>40496</v>
      </c>
      <c r="C35" s="318" t="s">
        <v>850</v>
      </c>
      <c r="D35" s="318" t="s">
        <v>853</v>
      </c>
      <c r="E35" s="318" t="s">
        <v>851</v>
      </c>
      <c r="F35" s="318" t="s">
        <v>651</v>
      </c>
      <c r="G35" s="319">
        <v>21.95</v>
      </c>
      <c r="H35" s="316">
        <v>2</v>
      </c>
      <c r="I35" s="319">
        <v>43.9</v>
      </c>
    </row>
    <row r="36" spans="1:9" ht="21" customHeight="1">
      <c r="A36" s="316">
        <v>33</v>
      </c>
      <c r="B36" s="317">
        <v>40199</v>
      </c>
      <c r="C36" s="318" t="s">
        <v>850</v>
      </c>
      <c r="D36" s="318" t="s">
        <v>855</v>
      </c>
      <c r="E36" s="318" t="s">
        <v>851</v>
      </c>
      <c r="F36" s="318" t="s">
        <v>651</v>
      </c>
      <c r="G36" s="319">
        <v>21.95</v>
      </c>
      <c r="H36" s="316">
        <v>3</v>
      </c>
      <c r="I36" s="319">
        <v>65.849999999999994</v>
      </c>
    </row>
    <row r="37" spans="1:9" ht="21" customHeight="1">
      <c r="A37" s="316">
        <v>34</v>
      </c>
      <c r="B37" s="317">
        <v>40280</v>
      </c>
      <c r="C37" s="318" t="s">
        <v>845</v>
      </c>
      <c r="D37" s="318" t="s">
        <v>852</v>
      </c>
      <c r="E37" s="318" t="s">
        <v>851</v>
      </c>
      <c r="F37" s="318" t="s">
        <v>651</v>
      </c>
      <c r="G37" s="319">
        <v>21.95</v>
      </c>
      <c r="H37" s="316">
        <v>2</v>
      </c>
      <c r="I37" s="319">
        <v>43.9</v>
      </c>
    </row>
    <row r="38" spans="1:9" ht="21" customHeight="1">
      <c r="A38" s="316">
        <v>35</v>
      </c>
      <c r="B38" s="317">
        <v>40333</v>
      </c>
      <c r="C38" s="318" t="s">
        <v>845</v>
      </c>
      <c r="D38" s="318" t="s">
        <v>847</v>
      </c>
      <c r="E38" s="318" t="s">
        <v>849</v>
      </c>
      <c r="F38" s="318" t="s">
        <v>656</v>
      </c>
      <c r="G38" s="319">
        <v>19.95</v>
      </c>
      <c r="H38" s="316">
        <v>5</v>
      </c>
      <c r="I38" s="319">
        <v>99.75</v>
      </c>
    </row>
    <row r="39" spans="1:9" ht="21" customHeight="1">
      <c r="A39" s="316">
        <v>36</v>
      </c>
      <c r="B39" s="317">
        <v>40470</v>
      </c>
      <c r="C39" s="318" t="s">
        <v>845</v>
      </c>
      <c r="D39" s="318" t="s">
        <v>853</v>
      </c>
      <c r="E39" s="318" t="s">
        <v>861</v>
      </c>
      <c r="F39" s="318" t="s">
        <v>651</v>
      </c>
      <c r="G39" s="319">
        <v>29.95</v>
      </c>
      <c r="H39" s="316">
        <v>1</v>
      </c>
      <c r="I39" s="319">
        <v>29.95</v>
      </c>
    </row>
    <row r="40" spans="1:9" ht="21" customHeight="1">
      <c r="A40" s="316">
        <v>37</v>
      </c>
      <c r="B40" s="317">
        <v>40428</v>
      </c>
      <c r="C40" s="318" t="s">
        <v>850</v>
      </c>
      <c r="D40" s="318" t="s">
        <v>855</v>
      </c>
      <c r="E40" s="318" t="s">
        <v>851</v>
      </c>
      <c r="F40" s="318" t="s">
        <v>651</v>
      </c>
      <c r="G40" s="319">
        <v>21.95</v>
      </c>
      <c r="H40" s="316">
        <v>3</v>
      </c>
      <c r="I40" s="319">
        <v>65.849999999999994</v>
      </c>
    </row>
    <row r="41" spans="1:9" ht="21" customHeight="1">
      <c r="A41" s="316">
        <v>38</v>
      </c>
      <c r="B41" s="317">
        <v>40440</v>
      </c>
      <c r="C41" s="318" t="s">
        <v>850</v>
      </c>
      <c r="D41" s="318" t="s">
        <v>855</v>
      </c>
      <c r="E41" s="318" t="s">
        <v>848</v>
      </c>
      <c r="F41" s="318" t="s">
        <v>651</v>
      </c>
      <c r="G41" s="319">
        <v>22.95</v>
      </c>
      <c r="H41" s="316">
        <v>1</v>
      </c>
      <c r="I41" s="319">
        <v>22.95</v>
      </c>
    </row>
    <row r="42" spans="1:9" ht="21" customHeight="1">
      <c r="A42" s="316">
        <v>39</v>
      </c>
      <c r="B42" s="317">
        <v>40195</v>
      </c>
      <c r="C42" s="318" t="s">
        <v>845</v>
      </c>
      <c r="D42" s="318" t="s">
        <v>852</v>
      </c>
      <c r="E42" s="318" t="s">
        <v>849</v>
      </c>
      <c r="F42" s="318" t="s">
        <v>660</v>
      </c>
      <c r="G42" s="319">
        <v>19.95</v>
      </c>
      <c r="H42" s="316">
        <v>1</v>
      </c>
      <c r="I42" s="319">
        <v>19.95</v>
      </c>
    </row>
    <row r="43" spans="1:9" ht="21" customHeight="1">
      <c r="A43" s="316">
        <v>40</v>
      </c>
      <c r="B43" s="317">
        <v>40252</v>
      </c>
      <c r="C43" s="318" t="s">
        <v>845</v>
      </c>
      <c r="D43" s="318" t="s">
        <v>855</v>
      </c>
      <c r="E43" s="318" t="s">
        <v>849</v>
      </c>
      <c r="F43" s="318" t="s">
        <v>656</v>
      </c>
      <c r="G43" s="319">
        <v>19.95</v>
      </c>
      <c r="H43" s="316">
        <v>5</v>
      </c>
      <c r="I43" s="319">
        <v>99.75</v>
      </c>
    </row>
    <row r="44" spans="1:9" ht="21" customHeight="1">
      <c r="A44" s="316">
        <v>41</v>
      </c>
      <c r="B44" s="317">
        <v>40528</v>
      </c>
      <c r="C44" s="318" t="s">
        <v>850</v>
      </c>
      <c r="D44" s="318" t="s">
        <v>847</v>
      </c>
      <c r="E44" s="318" t="s">
        <v>862</v>
      </c>
      <c r="F44" s="318" t="s">
        <v>660</v>
      </c>
      <c r="G44" s="319">
        <v>24.95</v>
      </c>
      <c r="H44" s="316">
        <v>5</v>
      </c>
      <c r="I44" s="319">
        <v>124.75</v>
      </c>
    </row>
    <row r="45" spans="1:9" ht="21" customHeight="1">
      <c r="A45" s="316">
        <v>42</v>
      </c>
      <c r="B45" s="317">
        <v>40367</v>
      </c>
      <c r="C45" s="318" t="s">
        <v>850</v>
      </c>
      <c r="D45" s="318" t="s">
        <v>855</v>
      </c>
      <c r="E45" s="318" t="s">
        <v>851</v>
      </c>
      <c r="F45" s="318" t="s">
        <v>651</v>
      </c>
      <c r="G45" s="319">
        <v>21.95</v>
      </c>
      <c r="H45" s="316">
        <v>1</v>
      </c>
      <c r="I45" s="319">
        <v>21.95</v>
      </c>
    </row>
    <row r="46" spans="1:9" ht="21" customHeight="1">
      <c r="A46" s="316">
        <v>43</v>
      </c>
      <c r="B46" s="317">
        <v>40311</v>
      </c>
      <c r="C46" s="318" t="s">
        <v>850</v>
      </c>
      <c r="D46" s="318" t="s">
        <v>847</v>
      </c>
      <c r="E46" s="318" t="s">
        <v>860</v>
      </c>
      <c r="F46" s="318" t="s">
        <v>660</v>
      </c>
      <c r="G46" s="319">
        <v>24.95</v>
      </c>
      <c r="H46" s="316">
        <v>7</v>
      </c>
      <c r="I46" s="319">
        <v>174.65</v>
      </c>
    </row>
    <row r="47" spans="1:9" ht="21" customHeight="1">
      <c r="A47" s="316">
        <v>44</v>
      </c>
      <c r="B47" s="317">
        <v>40240</v>
      </c>
      <c r="C47" s="318" t="s">
        <v>845</v>
      </c>
      <c r="D47" s="318" t="s">
        <v>858</v>
      </c>
      <c r="E47" s="318" t="s">
        <v>861</v>
      </c>
      <c r="F47" s="318" t="s">
        <v>651</v>
      </c>
      <c r="G47" s="319">
        <v>29.95</v>
      </c>
      <c r="H47" s="316">
        <v>1</v>
      </c>
      <c r="I47" s="319">
        <v>29.95</v>
      </c>
    </row>
    <row r="48" spans="1:9" ht="21" customHeight="1">
      <c r="A48" s="316">
        <v>45</v>
      </c>
      <c r="B48" s="317">
        <v>40298</v>
      </c>
      <c r="C48" s="318" t="s">
        <v>850</v>
      </c>
      <c r="D48" s="318" t="s">
        <v>855</v>
      </c>
      <c r="E48" s="318" t="s">
        <v>861</v>
      </c>
      <c r="F48" s="318" t="s">
        <v>660</v>
      </c>
      <c r="G48" s="319">
        <v>29.95</v>
      </c>
      <c r="H48" s="316">
        <v>5</v>
      </c>
      <c r="I48" s="319">
        <v>149.75</v>
      </c>
    </row>
    <row r="49" spans="1:9" ht="21" customHeight="1">
      <c r="A49" s="316">
        <v>46</v>
      </c>
      <c r="B49" s="317">
        <v>40370</v>
      </c>
      <c r="C49" s="318" t="s">
        <v>845</v>
      </c>
      <c r="D49" s="318" t="s">
        <v>855</v>
      </c>
      <c r="E49" s="318" t="s">
        <v>861</v>
      </c>
      <c r="F49" s="318" t="s">
        <v>660</v>
      </c>
      <c r="G49" s="319">
        <v>29.95</v>
      </c>
      <c r="H49" s="316">
        <v>1</v>
      </c>
      <c r="I49" s="319">
        <v>29.95</v>
      </c>
    </row>
    <row r="50" spans="1:9" ht="21" customHeight="1">
      <c r="A50" s="316">
        <v>47</v>
      </c>
      <c r="B50" s="317">
        <v>40259</v>
      </c>
      <c r="C50" s="318" t="s">
        <v>845</v>
      </c>
      <c r="D50" s="318" t="s">
        <v>853</v>
      </c>
      <c r="E50" s="318" t="s">
        <v>848</v>
      </c>
      <c r="F50" s="318" t="s">
        <v>91</v>
      </c>
      <c r="G50" s="319">
        <v>22.95</v>
      </c>
      <c r="H50" s="316">
        <v>2</v>
      </c>
      <c r="I50" s="319">
        <v>45.9</v>
      </c>
    </row>
    <row r="51" spans="1:9" ht="21" customHeight="1">
      <c r="A51" s="316">
        <v>48</v>
      </c>
      <c r="B51" s="317">
        <v>40417</v>
      </c>
      <c r="C51" s="318" t="s">
        <v>850</v>
      </c>
      <c r="D51" s="318" t="s">
        <v>853</v>
      </c>
      <c r="E51" s="318" t="s">
        <v>848</v>
      </c>
      <c r="F51" s="318" t="s">
        <v>651</v>
      </c>
      <c r="G51" s="319">
        <v>22.95</v>
      </c>
      <c r="H51" s="316">
        <v>7</v>
      </c>
      <c r="I51" s="319">
        <v>160.65</v>
      </c>
    </row>
    <row r="52" spans="1:9" ht="21" customHeight="1">
      <c r="A52" s="316">
        <v>49</v>
      </c>
      <c r="B52" s="317">
        <v>40498</v>
      </c>
      <c r="C52" s="318" t="s">
        <v>850</v>
      </c>
      <c r="D52" s="318" t="s">
        <v>847</v>
      </c>
      <c r="E52" s="318" t="s">
        <v>848</v>
      </c>
      <c r="F52" s="318" t="s">
        <v>660</v>
      </c>
      <c r="G52" s="319">
        <v>22.95</v>
      </c>
      <c r="H52" s="316">
        <v>7</v>
      </c>
      <c r="I52" s="319">
        <v>160.65</v>
      </c>
    </row>
    <row r="53" spans="1:9" ht="21" customHeight="1">
      <c r="A53" s="316">
        <v>50</v>
      </c>
      <c r="B53" s="317">
        <v>40204</v>
      </c>
      <c r="C53" s="318" t="s">
        <v>845</v>
      </c>
      <c r="D53" s="318" t="s">
        <v>853</v>
      </c>
      <c r="E53" s="318" t="s">
        <v>849</v>
      </c>
      <c r="F53" s="318" t="s">
        <v>651</v>
      </c>
      <c r="G53" s="319">
        <v>19.95</v>
      </c>
      <c r="H53" s="316">
        <v>6</v>
      </c>
      <c r="I53" s="319">
        <v>119.69999999999999</v>
      </c>
    </row>
    <row r="54" spans="1:9" ht="21" customHeight="1">
      <c r="A54" s="316">
        <v>51</v>
      </c>
      <c r="B54" s="317">
        <v>40304</v>
      </c>
      <c r="C54" s="318" t="s">
        <v>850</v>
      </c>
      <c r="D54" s="318" t="s">
        <v>847</v>
      </c>
      <c r="E54" s="318" t="s">
        <v>851</v>
      </c>
      <c r="F54" s="318" t="s">
        <v>91</v>
      </c>
      <c r="G54" s="319">
        <v>21.95</v>
      </c>
      <c r="H54" s="316">
        <v>2</v>
      </c>
      <c r="I54" s="319">
        <v>43.9</v>
      </c>
    </row>
    <row r="55" spans="1:9" ht="21" customHeight="1">
      <c r="A55" s="316">
        <v>52</v>
      </c>
      <c r="B55" s="317">
        <v>40255</v>
      </c>
      <c r="C55" s="318" t="s">
        <v>845</v>
      </c>
      <c r="D55" s="318" t="s">
        <v>847</v>
      </c>
      <c r="E55" s="318" t="s">
        <v>849</v>
      </c>
      <c r="F55" s="318" t="s">
        <v>660</v>
      </c>
      <c r="G55" s="319">
        <v>19.95</v>
      </c>
      <c r="H55" s="316">
        <v>6</v>
      </c>
      <c r="I55" s="319">
        <v>119.69999999999999</v>
      </c>
    </row>
    <row r="56" spans="1:9" ht="21" customHeight="1">
      <c r="A56" s="316">
        <v>53</v>
      </c>
      <c r="B56" s="317">
        <v>40284</v>
      </c>
      <c r="C56" s="318" t="s">
        <v>850</v>
      </c>
      <c r="D56" s="318" t="s">
        <v>858</v>
      </c>
      <c r="E56" s="318" t="s">
        <v>851</v>
      </c>
      <c r="F56" s="318" t="s">
        <v>651</v>
      </c>
      <c r="G56" s="319">
        <v>21.95</v>
      </c>
      <c r="H56" s="316">
        <v>3</v>
      </c>
      <c r="I56" s="319">
        <v>65.849999999999994</v>
      </c>
    </row>
    <row r="57" spans="1:9" ht="21" customHeight="1">
      <c r="A57" s="316">
        <v>54</v>
      </c>
      <c r="B57" s="317">
        <v>40183</v>
      </c>
      <c r="C57" s="318" t="s">
        <v>850</v>
      </c>
      <c r="D57" s="318" t="s">
        <v>855</v>
      </c>
      <c r="E57" s="318" t="s">
        <v>848</v>
      </c>
      <c r="F57" s="318" t="s">
        <v>656</v>
      </c>
      <c r="G57" s="319">
        <v>22.95</v>
      </c>
      <c r="H57" s="316">
        <v>1</v>
      </c>
      <c r="I57" s="319">
        <v>22.95</v>
      </c>
    </row>
    <row r="58" spans="1:9" ht="21" customHeight="1">
      <c r="A58" s="316">
        <v>55</v>
      </c>
      <c r="B58" s="317">
        <v>40491</v>
      </c>
      <c r="C58" s="318" t="s">
        <v>850</v>
      </c>
      <c r="D58" s="318" t="s">
        <v>855</v>
      </c>
      <c r="E58" s="318" t="s">
        <v>851</v>
      </c>
      <c r="F58" s="318" t="s">
        <v>660</v>
      </c>
      <c r="G58" s="319">
        <v>21.95</v>
      </c>
      <c r="H58" s="316">
        <v>3</v>
      </c>
      <c r="I58" s="319">
        <v>65.849999999999994</v>
      </c>
    </row>
    <row r="59" spans="1:9" ht="21" customHeight="1">
      <c r="A59" s="316">
        <v>56</v>
      </c>
      <c r="B59" s="317">
        <v>40388</v>
      </c>
      <c r="C59" s="318" t="s">
        <v>850</v>
      </c>
      <c r="D59" s="318" t="s">
        <v>853</v>
      </c>
      <c r="E59" s="318" t="s">
        <v>851</v>
      </c>
      <c r="F59" s="318" t="s">
        <v>660</v>
      </c>
      <c r="G59" s="319">
        <v>21.95</v>
      </c>
      <c r="H59" s="316">
        <v>5</v>
      </c>
      <c r="I59" s="319">
        <v>109.75</v>
      </c>
    </row>
    <row r="60" spans="1:9" ht="21" customHeight="1">
      <c r="A60" s="316">
        <v>57</v>
      </c>
      <c r="B60" s="317">
        <v>40519</v>
      </c>
      <c r="C60" s="318" t="s">
        <v>850</v>
      </c>
      <c r="D60" s="318" t="s">
        <v>853</v>
      </c>
      <c r="E60" s="318" t="s">
        <v>848</v>
      </c>
      <c r="F60" s="318" t="s">
        <v>660</v>
      </c>
      <c r="G60" s="319">
        <v>22.95</v>
      </c>
      <c r="H60" s="316">
        <v>5</v>
      </c>
      <c r="I60" s="319">
        <v>114.75</v>
      </c>
    </row>
    <row r="61" spans="1:9" ht="21" customHeight="1">
      <c r="A61" s="316">
        <v>58</v>
      </c>
      <c r="B61" s="317">
        <v>40504</v>
      </c>
      <c r="C61" s="318" t="s">
        <v>845</v>
      </c>
      <c r="D61" s="318" t="s">
        <v>852</v>
      </c>
      <c r="E61" s="318" t="s">
        <v>862</v>
      </c>
      <c r="F61" s="318" t="s">
        <v>651</v>
      </c>
      <c r="G61" s="319">
        <v>24.95</v>
      </c>
      <c r="H61" s="316">
        <v>10</v>
      </c>
      <c r="I61" s="319">
        <v>249.5</v>
      </c>
    </row>
    <row r="62" spans="1:9" ht="21" customHeight="1">
      <c r="A62" s="316">
        <v>59</v>
      </c>
      <c r="B62" s="317">
        <v>40188</v>
      </c>
      <c r="C62" s="318" t="s">
        <v>850</v>
      </c>
      <c r="D62" s="318" t="s">
        <v>855</v>
      </c>
      <c r="E62" s="318" t="s">
        <v>851</v>
      </c>
      <c r="F62" s="318" t="s">
        <v>651</v>
      </c>
      <c r="G62" s="319">
        <v>21.95</v>
      </c>
      <c r="H62" s="316">
        <v>5</v>
      </c>
      <c r="I62" s="319">
        <v>109.75</v>
      </c>
    </row>
    <row r="63" spans="1:9" ht="21" customHeight="1">
      <c r="A63" s="316">
        <v>60</v>
      </c>
      <c r="B63" s="317">
        <v>40330</v>
      </c>
      <c r="C63" s="318" t="s">
        <v>850</v>
      </c>
      <c r="D63" s="318" t="s">
        <v>853</v>
      </c>
      <c r="E63" s="318" t="s">
        <v>848</v>
      </c>
      <c r="F63" s="318" t="s">
        <v>91</v>
      </c>
      <c r="G63" s="319">
        <v>22.95</v>
      </c>
      <c r="H63" s="316">
        <v>5</v>
      </c>
      <c r="I63" s="319">
        <v>114.75</v>
      </c>
    </row>
    <row r="64" spans="1:9" ht="21" customHeight="1">
      <c r="A64" s="316">
        <v>61</v>
      </c>
      <c r="B64" s="317">
        <v>40300</v>
      </c>
      <c r="C64" s="318" t="s">
        <v>850</v>
      </c>
      <c r="D64" s="318" t="s">
        <v>852</v>
      </c>
      <c r="E64" s="318" t="s">
        <v>848</v>
      </c>
      <c r="F64" s="318" t="s">
        <v>91</v>
      </c>
      <c r="G64" s="319">
        <v>22.95</v>
      </c>
      <c r="H64" s="316">
        <v>5</v>
      </c>
      <c r="I64" s="319">
        <v>114.75</v>
      </c>
    </row>
    <row r="65" spans="1:9" ht="21" customHeight="1">
      <c r="A65" s="316">
        <v>62</v>
      </c>
      <c r="B65" s="317">
        <v>40342</v>
      </c>
      <c r="C65" s="318" t="s">
        <v>845</v>
      </c>
      <c r="D65" s="318" t="s">
        <v>853</v>
      </c>
      <c r="E65" s="318" t="s">
        <v>861</v>
      </c>
      <c r="F65" s="318" t="s">
        <v>651</v>
      </c>
      <c r="G65" s="319">
        <v>29.95</v>
      </c>
      <c r="H65" s="316">
        <v>4</v>
      </c>
      <c r="I65" s="319">
        <v>119.8</v>
      </c>
    </row>
    <row r="66" spans="1:9" ht="21" customHeight="1">
      <c r="A66" s="316">
        <v>63</v>
      </c>
      <c r="B66" s="317">
        <v>40225</v>
      </c>
      <c r="C66" s="318" t="s">
        <v>845</v>
      </c>
      <c r="D66" s="318" t="s">
        <v>847</v>
      </c>
      <c r="E66" s="318" t="s">
        <v>861</v>
      </c>
      <c r="F66" s="318" t="s">
        <v>91</v>
      </c>
      <c r="G66" s="319">
        <v>29.95</v>
      </c>
      <c r="H66" s="316">
        <v>1</v>
      </c>
      <c r="I66" s="319">
        <v>29.95</v>
      </c>
    </row>
    <row r="67" spans="1:9" ht="21" customHeight="1">
      <c r="A67" s="316">
        <v>64</v>
      </c>
      <c r="B67" s="317">
        <v>40392</v>
      </c>
      <c r="C67" s="318" t="s">
        <v>850</v>
      </c>
      <c r="D67" s="318" t="s">
        <v>853</v>
      </c>
      <c r="E67" s="318" t="s">
        <v>848</v>
      </c>
      <c r="F67" s="318" t="s">
        <v>651</v>
      </c>
      <c r="G67" s="319">
        <v>22.95</v>
      </c>
      <c r="H67" s="316">
        <v>5</v>
      </c>
      <c r="I67" s="319">
        <v>114.75</v>
      </c>
    </row>
    <row r="68" spans="1:9" ht="21" customHeight="1">
      <c r="A68" s="316">
        <v>65</v>
      </c>
      <c r="B68" s="317">
        <v>40483</v>
      </c>
      <c r="C68" s="318" t="s">
        <v>845</v>
      </c>
      <c r="D68" s="318" t="s">
        <v>847</v>
      </c>
      <c r="E68" s="318" t="s">
        <v>861</v>
      </c>
      <c r="F68" s="318" t="s">
        <v>651</v>
      </c>
      <c r="G68" s="319">
        <v>29.95</v>
      </c>
      <c r="H68" s="316">
        <v>7</v>
      </c>
      <c r="I68" s="319">
        <v>209.65</v>
      </c>
    </row>
    <row r="69" spans="1:9" ht="21" customHeight="1">
      <c r="A69" s="316">
        <v>66</v>
      </c>
      <c r="B69" s="317">
        <v>40490</v>
      </c>
      <c r="C69" s="318" t="s">
        <v>850</v>
      </c>
      <c r="D69" s="318" t="s">
        <v>853</v>
      </c>
      <c r="E69" s="318" t="s">
        <v>848</v>
      </c>
      <c r="F69" s="318" t="s">
        <v>651</v>
      </c>
      <c r="G69" s="319">
        <v>22.95</v>
      </c>
      <c r="H69" s="316">
        <v>5</v>
      </c>
      <c r="I69" s="319">
        <v>114.75</v>
      </c>
    </row>
    <row r="70" spans="1:9" ht="21" customHeight="1">
      <c r="A70" s="316">
        <v>67</v>
      </c>
      <c r="B70" s="317">
        <v>40407</v>
      </c>
      <c r="C70" s="318" t="s">
        <v>850</v>
      </c>
      <c r="D70" s="318" t="s">
        <v>855</v>
      </c>
      <c r="E70" s="318" t="s">
        <v>849</v>
      </c>
      <c r="F70" s="318" t="s">
        <v>660</v>
      </c>
      <c r="G70" s="319">
        <v>19.95</v>
      </c>
      <c r="H70" s="316">
        <v>3</v>
      </c>
      <c r="I70" s="319">
        <v>59.849999999999994</v>
      </c>
    </row>
    <row r="71" spans="1:9" ht="21" customHeight="1">
      <c r="A71" s="316">
        <v>68</v>
      </c>
      <c r="B71" s="317">
        <v>40448</v>
      </c>
      <c r="C71" s="318" t="s">
        <v>850</v>
      </c>
      <c r="D71" s="318" t="s">
        <v>847</v>
      </c>
      <c r="E71" s="318" t="s">
        <v>860</v>
      </c>
      <c r="F71" s="318" t="s">
        <v>91</v>
      </c>
      <c r="G71" s="319">
        <v>24.95</v>
      </c>
      <c r="H71" s="316">
        <v>5</v>
      </c>
      <c r="I71" s="319">
        <v>124.75</v>
      </c>
    </row>
    <row r="72" spans="1:9" ht="21" customHeight="1">
      <c r="A72" s="316">
        <v>69</v>
      </c>
      <c r="B72" s="317">
        <v>40187</v>
      </c>
      <c r="C72" s="318" t="s">
        <v>850</v>
      </c>
      <c r="D72" s="318" t="s">
        <v>853</v>
      </c>
      <c r="E72" s="318" t="s">
        <v>849</v>
      </c>
      <c r="F72" s="318" t="s">
        <v>660</v>
      </c>
      <c r="G72" s="319">
        <v>19.95</v>
      </c>
      <c r="H72" s="316">
        <v>2</v>
      </c>
      <c r="I72" s="319">
        <v>39.9</v>
      </c>
    </row>
    <row r="73" spans="1:9" ht="21" customHeight="1">
      <c r="A73" s="316">
        <v>70</v>
      </c>
      <c r="B73" s="317">
        <v>40461</v>
      </c>
      <c r="C73" s="318" t="s">
        <v>850</v>
      </c>
      <c r="D73" s="318" t="s">
        <v>847</v>
      </c>
      <c r="E73" s="318" t="s">
        <v>860</v>
      </c>
      <c r="F73" s="318" t="s">
        <v>651</v>
      </c>
      <c r="G73" s="319">
        <v>24.95</v>
      </c>
      <c r="H73" s="316">
        <v>5</v>
      </c>
      <c r="I73" s="319">
        <v>124.75</v>
      </c>
    </row>
    <row r="74" spans="1:9" ht="21" customHeight="1">
      <c r="A74" s="316">
        <v>71</v>
      </c>
      <c r="B74" s="317">
        <v>40543</v>
      </c>
      <c r="C74" s="318" t="s">
        <v>850</v>
      </c>
      <c r="D74" s="318" t="s">
        <v>858</v>
      </c>
      <c r="E74" s="318" t="s">
        <v>860</v>
      </c>
      <c r="F74" s="318" t="s">
        <v>91</v>
      </c>
      <c r="G74" s="319">
        <v>24.95</v>
      </c>
      <c r="H74" s="316">
        <v>1</v>
      </c>
      <c r="I74" s="319">
        <v>24.95</v>
      </c>
    </row>
    <row r="75" spans="1:9" ht="21" customHeight="1">
      <c r="A75" s="316">
        <v>72</v>
      </c>
      <c r="B75" s="317">
        <v>40518</v>
      </c>
      <c r="C75" s="318" t="s">
        <v>850</v>
      </c>
      <c r="D75" s="318" t="s">
        <v>855</v>
      </c>
      <c r="E75" s="318" t="s">
        <v>848</v>
      </c>
      <c r="F75" s="318" t="s">
        <v>91</v>
      </c>
      <c r="G75" s="319">
        <v>22.95</v>
      </c>
      <c r="H75" s="316">
        <v>1</v>
      </c>
      <c r="I75" s="319">
        <v>22.95</v>
      </c>
    </row>
    <row r="76" spans="1:9" ht="21" customHeight="1">
      <c r="A76" s="316">
        <v>73</v>
      </c>
      <c r="B76" s="317">
        <v>40255</v>
      </c>
      <c r="C76" s="318" t="s">
        <v>850</v>
      </c>
      <c r="D76" s="318" t="s">
        <v>852</v>
      </c>
      <c r="E76" s="318" t="s">
        <v>862</v>
      </c>
      <c r="F76" s="318" t="s">
        <v>660</v>
      </c>
      <c r="G76" s="319">
        <v>24.95</v>
      </c>
      <c r="H76" s="316">
        <v>10</v>
      </c>
      <c r="I76" s="319">
        <v>249.5</v>
      </c>
    </row>
    <row r="77" spans="1:9" ht="21" customHeight="1">
      <c r="A77" s="316">
        <v>74</v>
      </c>
      <c r="B77" s="317">
        <v>40259</v>
      </c>
      <c r="C77" s="318" t="s">
        <v>850</v>
      </c>
      <c r="D77" s="318" t="s">
        <v>853</v>
      </c>
      <c r="E77" s="318" t="s">
        <v>849</v>
      </c>
      <c r="F77" s="318" t="s">
        <v>656</v>
      </c>
      <c r="G77" s="319">
        <v>19.95</v>
      </c>
      <c r="H77" s="316">
        <v>3</v>
      </c>
      <c r="I77" s="319">
        <v>59.849999999999994</v>
      </c>
    </row>
    <row r="78" spans="1:9" ht="21" customHeight="1">
      <c r="A78" s="316">
        <v>75</v>
      </c>
      <c r="B78" s="317">
        <v>40435</v>
      </c>
      <c r="C78" s="318" t="s">
        <v>845</v>
      </c>
      <c r="D78" s="318" t="s">
        <v>853</v>
      </c>
      <c r="E78" s="318" t="s">
        <v>851</v>
      </c>
      <c r="F78" s="318" t="s">
        <v>651</v>
      </c>
      <c r="G78" s="319">
        <v>21.95</v>
      </c>
      <c r="H78" s="316">
        <v>2</v>
      </c>
      <c r="I78" s="319">
        <v>43.9</v>
      </c>
    </row>
    <row r="79" spans="1:9" ht="21" customHeight="1">
      <c r="A79" s="316">
        <v>76</v>
      </c>
      <c r="B79" s="317">
        <v>40218</v>
      </c>
      <c r="C79" s="318" t="s">
        <v>850</v>
      </c>
      <c r="D79" s="318" t="s">
        <v>847</v>
      </c>
      <c r="E79" s="318" t="s">
        <v>849</v>
      </c>
      <c r="F79" s="318" t="s">
        <v>656</v>
      </c>
      <c r="G79" s="319">
        <v>19.95</v>
      </c>
      <c r="H79" s="316">
        <v>1</v>
      </c>
      <c r="I79" s="319">
        <v>19.95</v>
      </c>
    </row>
    <row r="80" spans="1:9" ht="21" customHeight="1">
      <c r="A80" s="316">
        <v>77</v>
      </c>
      <c r="B80" s="317">
        <v>40261</v>
      </c>
      <c r="C80" s="318" t="s">
        <v>850</v>
      </c>
      <c r="D80" s="318" t="s">
        <v>858</v>
      </c>
      <c r="E80" s="318" t="s">
        <v>861</v>
      </c>
      <c r="F80" s="318" t="s">
        <v>660</v>
      </c>
      <c r="G80" s="319">
        <v>29.95</v>
      </c>
      <c r="H80" s="316">
        <v>1</v>
      </c>
      <c r="I80" s="319">
        <v>29.95</v>
      </c>
    </row>
    <row r="81" spans="1:9" ht="21" customHeight="1">
      <c r="A81" s="316">
        <v>78</v>
      </c>
      <c r="B81" s="317">
        <v>40387</v>
      </c>
      <c r="C81" s="318" t="s">
        <v>845</v>
      </c>
      <c r="D81" s="318" t="s">
        <v>847</v>
      </c>
      <c r="E81" s="318" t="s">
        <v>849</v>
      </c>
      <c r="F81" s="318" t="s">
        <v>660</v>
      </c>
      <c r="G81" s="319">
        <v>19.95</v>
      </c>
      <c r="H81" s="316">
        <v>1</v>
      </c>
      <c r="I81" s="319">
        <v>19.95</v>
      </c>
    </row>
    <row r="82" spans="1:9" ht="21" customHeight="1">
      <c r="A82" s="316">
        <v>79</v>
      </c>
      <c r="B82" s="317">
        <v>40416</v>
      </c>
      <c r="C82" s="318" t="s">
        <v>845</v>
      </c>
      <c r="D82" s="318" t="s">
        <v>847</v>
      </c>
      <c r="E82" s="318" t="s">
        <v>851</v>
      </c>
      <c r="F82" s="318" t="s">
        <v>656</v>
      </c>
      <c r="G82" s="319">
        <v>21.95</v>
      </c>
      <c r="H82" s="316">
        <v>3</v>
      </c>
      <c r="I82" s="319">
        <v>65.849999999999994</v>
      </c>
    </row>
    <row r="83" spans="1:9" ht="21" customHeight="1">
      <c r="A83" s="316">
        <v>80</v>
      </c>
      <c r="B83" s="317">
        <v>40242</v>
      </c>
      <c r="C83" s="318" t="s">
        <v>850</v>
      </c>
      <c r="D83" s="318" t="s">
        <v>852</v>
      </c>
      <c r="E83" s="318" t="s">
        <v>848</v>
      </c>
      <c r="F83" s="318" t="s">
        <v>651</v>
      </c>
      <c r="G83" s="319">
        <v>22.95</v>
      </c>
      <c r="H83" s="316">
        <v>1</v>
      </c>
      <c r="I83" s="319">
        <v>22.95</v>
      </c>
    </row>
    <row r="84" spans="1:9" ht="21" customHeight="1">
      <c r="A84" s="316">
        <v>81</v>
      </c>
      <c r="B84" s="317">
        <v>40408</v>
      </c>
      <c r="C84" s="318" t="s">
        <v>850</v>
      </c>
      <c r="D84" s="318" t="s">
        <v>853</v>
      </c>
      <c r="E84" s="318" t="s">
        <v>849</v>
      </c>
      <c r="F84" s="318" t="s">
        <v>660</v>
      </c>
      <c r="G84" s="319">
        <v>19.95</v>
      </c>
      <c r="H84" s="316">
        <v>4</v>
      </c>
      <c r="I84" s="319">
        <v>79.8</v>
      </c>
    </row>
    <row r="85" spans="1:9" ht="21" customHeight="1">
      <c r="A85" s="316">
        <v>82</v>
      </c>
      <c r="B85" s="317">
        <v>40484</v>
      </c>
      <c r="C85" s="318" t="s">
        <v>845</v>
      </c>
      <c r="D85" s="318" t="s">
        <v>847</v>
      </c>
      <c r="E85" s="318" t="s">
        <v>849</v>
      </c>
      <c r="F85" s="318" t="s">
        <v>656</v>
      </c>
      <c r="G85" s="319">
        <v>19.95</v>
      </c>
      <c r="H85" s="316">
        <v>4</v>
      </c>
      <c r="I85" s="319">
        <v>79.8</v>
      </c>
    </row>
    <row r="86" spans="1:9" ht="21" customHeight="1">
      <c r="A86" s="316">
        <v>83</v>
      </c>
      <c r="B86" s="317">
        <v>40531</v>
      </c>
      <c r="C86" s="318" t="s">
        <v>850</v>
      </c>
      <c r="D86" s="318" t="s">
        <v>853</v>
      </c>
      <c r="E86" s="318" t="s">
        <v>848</v>
      </c>
      <c r="F86" s="318" t="s">
        <v>651</v>
      </c>
      <c r="G86" s="319">
        <v>22.95</v>
      </c>
      <c r="H86" s="316">
        <v>5</v>
      </c>
      <c r="I86" s="319">
        <v>114.75</v>
      </c>
    </row>
    <row r="87" spans="1:9" ht="21" customHeight="1">
      <c r="A87" s="316">
        <v>84</v>
      </c>
      <c r="B87" s="317">
        <v>40364</v>
      </c>
      <c r="C87" s="318" t="s">
        <v>845</v>
      </c>
      <c r="D87" s="318" t="s">
        <v>858</v>
      </c>
      <c r="E87" s="318" t="s">
        <v>848</v>
      </c>
      <c r="F87" s="318" t="s">
        <v>651</v>
      </c>
      <c r="G87" s="319">
        <v>22.95</v>
      </c>
      <c r="H87" s="316">
        <v>1</v>
      </c>
      <c r="I87" s="319">
        <v>22.95</v>
      </c>
    </row>
    <row r="88" spans="1:9" ht="21" customHeight="1">
      <c r="A88" s="316">
        <v>85</v>
      </c>
      <c r="B88" s="317">
        <v>40284</v>
      </c>
      <c r="C88" s="318" t="s">
        <v>850</v>
      </c>
      <c r="D88" s="318" t="s">
        <v>853</v>
      </c>
      <c r="E88" s="318" t="s">
        <v>849</v>
      </c>
      <c r="F88" s="318" t="s">
        <v>651</v>
      </c>
      <c r="G88" s="319">
        <v>19.95</v>
      </c>
      <c r="H88" s="316">
        <v>1</v>
      </c>
      <c r="I88" s="319">
        <v>19.95</v>
      </c>
    </row>
    <row r="89" spans="1:9" ht="21" customHeight="1">
      <c r="A89" s="316">
        <v>86</v>
      </c>
      <c r="B89" s="317">
        <v>40535</v>
      </c>
      <c r="C89" s="318" t="s">
        <v>850</v>
      </c>
      <c r="D89" s="318" t="s">
        <v>853</v>
      </c>
      <c r="E89" s="318" t="s">
        <v>851</v>
      </c>
      <c r="F89" s="318" t="s">
        <v>660</v>
      </c>
      <c r="G89" s="319">
        <v>21.95</v>
      </c>
      <c r="H89" s="316">
        <v>5</v>
      </c>
      <c r="I89" s="319">
        <v>109.75</v>
      </c>
    </row>
    <row r="90" spans="1:9" ht="21" customHeight="1">
      <c r="A90" s="316">
        <v>87</v>
      </c>
      <c r="B90" s="317">
        <v>40327</v>
      </c>
      <c r="C90" s="318" t="s">
        <v>850</v>
      </c>
      <c r="D90" s="318" t="s">
        <v>855</v>
      </c>
      <c r="E90" s="318" t="s">
        <v>861</v>
      </c>
      <c r="F90" s="318" t="s">
        <v>660</v>
      </c>
      <c r="G90" s="319">
        <v>29.95</v>
      </c>
      <c r="H90" s="316">
        <v>2</v>
      </c>
      <c r="I90" s="319">
        <v>59.9</v>
      </c>
    </row>
    <row r="91" spans="1:9" ht="21" customHeight="1">
      <c r="A91" s="316">
        <v>88</v>
      </c>
      <c r="B91" s="317">
        <v>40299</v>
      </c>
      <c r="C91" s="318" t="s">
        <v>845</v>
      </c>
      <c r="D91" s="318" t="s">
        <v>855</v>
      </c>
      <c r="E91" s="318" t="s">
        <v>851</v>
      </c>
      <c r="F91" s="318" t="s">
        <v>651</v>
      </c>
      <c r="G91" s="319">
        <v>21.95</v>
      </c>
      <c r="H91" s="316">
        <v>2</v>
      </c>
      <c r="I91" s="319">
        <v>43.9</v>
      </c>
    </row>
    <row r="92" spans="1:9" ht="21" customHeight="1">
      <c r="A92" s="316">
        <v>89</v>
      </c>
      <c r="B92" s="317">
        <v>40362</v>
      </c>
      <c r="C92" s="318" t="s">
        <v>850</v>
      </c>
      <c r="D92" s="318" t="s">
        <v>852</v>
      </c>
      <c r="E92" s="318" t="s">
        <v>849</v>
      </c>
      <c r="F92" s="318" t="s">
        <v>651</v>
      </c>
      <c r="G92" s="319">
        <v>19.95</v>
      </c>
      <c r="H92" s="316">
        <v>2</v>
      </c>
      <c r="I92" s="319">
        <v>39.9</v>
      </c>
    </row>
    <row r="93" spans="1:9" ht="21" customHeight="1">
      <c r="A93" s="316">
        <v>90</v>
      </c>
      <c r="B93" s="317">
        <v>40402</v>
      </c>
      <c r="C93" s="318" t="s">
        <v>850</v>
      </c>
      <c r="D93" s="318" t="s">
        <v>847</v>
      </c>
      <c r="E93" s="318" t="s">
        <v>861</v>
      </c>
      <c r="F93" s="318" t="s">
        <v>651</v>
      </c>
      <c r="G93" s="319">
        <v>29.95</v>
      </c>
      <c r="H93" s="316">
        <v>7</v>
      </c>
      <c r="I93" s="319">
        <v>209.65</v>
      </c>
    </row>
    <row r="94" spans="1:9" ht="21" customHeight="1">
      <c r="A94" s="316">
        <v>91</v>
      </c>
      <c r="B94" s="317">
        <v>40350</v>
      </c>
      <c r="C94" s="318" t="s">
        <v>845</v>
      </c>
      <c r="D94" s="318" t="s">
        <v>855</v>
      </c>
      <c r="E94" s="318" t="s">
        <v>849</v>
      </c>
      <c r="F94" s="318" t="s">
        <v>651</v>
      </c>
      <c r="G94" s="319">
        <v>19.95</v>
      </c>
      <c r="H94" s="316">
        <v>1</v>
      </c>
      <c r="I94" s="319">
        <v>19.95</v>
      </c>
    </row>
    <row r="95" spans="1:9" ht="21" customHeight="1">
      <c r="A95" s="316">
        <v>92</v>
      </c>
      <c r="B95" s="317">
        <v>40527</v>
      </c>
      <c r="C95" s="318" t="s">
        <v>850</v>
      </c>
      <c r="D95" s="318" t="s">
        <v>847</v>
      </c>
      <c r="E95" s="318" t="s">
        <v>849</v>
      </c>
      <c r="F95" s="318" t="s">
        <v>656</v>
      </c>
      <c r="G95" s="319">
        <v>19.95</v>
      </c>
      <c r="H95" s="316">
        <v>4</v>
      </c>
      <c r="I95" s="319">
        <v>79.8</v>
      </c>
    </row>
    <row r="96" spans="1:9" ht="21" customHeight="1">
      <c r="A96" s="316">
        <v>93</v>
      </c>
      <c r="B96" s="317">
        <v>40323</v>
      </c>
      <c r="C96" s="318" t="s">
        <v>850</v>
      </c>
      <c r="D96" s="318" t="s">
        <v>855</v>
      </c>
      <c r="E96" s="318" t="s">
        <v>862</v>
      </c>
      <c r="F96" s="318" t="s">
        <v>91</v>
      </c>
      <c r="G96" s="319">
        <v>24.95</v>
      </c>
      <c r="H96" s="316">
        <v>5</v>
      </c>
      <c r="I96" s="319">
        <v>124.75</v>
      </c>
    </row>
    <row r="97" spans="1:9" ht="21" customHeight="1">
      <c r="A97" s="316">
        <v>94</v>
      </c>
      <c r="B97" s="317">
        <v>40260</v>
      </c>
      <c r="C97" s="318" t="s">
        <v>850</v>
      </c>
      <c r="D97" s="318" t="s">
        <v>855</v>
      </c>
      <c r="E97" s="318" t="s">
        <v>862</v>
      </c>
      <c r="F97" s="318" t="s">
        <v>651</v>
      </c>
      <c r="G97" s="319">
        <v>24.95</v>
      </c>
      <c r="H97" s="316">
        <v>1</v>
      </c>
      <c r="I97" s="319">
        <v>24.95</v>
      </c>
    </row>
    <row r="98" spans="1:9" ht="21" customHeight="1">
      <c r="A98" s="316">
        <v>95</v>
      </c>
      <c r="B98" s="317">
        <v>40200</v>
      </c>
      <c r="C98" s="318" t="s">
        <v>845</v>
      </c>
      <c r="D98" s="318" t="s">
        <v>853</v>
      </c>
      <c r="E98" s="318" t="s">
        <v>848</v>
      </c>
      <c r="F98" s="318" t="s">
        <v>651</v>
      </c>
      <c r="G98" s="319">
        <v>22.95</v>
      </c>
      <c r="H98" s="316">
        <v>7</v>
      </c>
      <c r="I98" s="319">
        <v>160.65</v>
      </c>
    </row>
    <row r="99" spans="1:9" ht="21" customHeight="1">
      <c r="A99" s="316">
        <v>96</v>
      </c>
      <c r="B99" s="317">
        <v>40447</v>
      </c>
      <c r="C99" s="318" t="s">
        <v>850</v>
      </c>
      <c r="D99" s="318" t="s">
        <v>847</v>
      </c>
      <c r="E99" s="318" t="s">
        <v>851</v>
      </c>
      <c r="F99" s="318" t="s">
        <v>656</v>
      </c>
      <c r="G99" s="319">
        <v>21.95</v>
      </c>
      <c r="H99" s="316">
        <v>3</v>
      </c>
      <c r="I99" s="319">
        <v>65.849999999999994</v>
      </c>
    </row>
    <row r="100" spans="1:9" ht="21" customHeight="1">
      <c r="A100" s="316">
        <v>97</v>
      </c>
      <c r="B100" s="317">
        <v>40539</v>
      </c>
      <c r="C100" s="318" t="s">
        <v>850</v>
      </c>
      <c r="D100" s="318" t="s">
        <v>855</v>
      </c>
      <c r="E100" s="318" t="s">
        <v>848</v>
      </c>
      <c r="F100" s="318" t="s">
        <v>651</v>
      </c>
      <c r="G100" s="319">
        <v>22.95</v>
      </c>
      <c r="H100" s="316">
        <v>6</v>
      </c>
      <c r="I100" s="319">
        <v>137.69999999999999</v>
      </c>
    </row>
    <row r="101" spans="1:9" ht="21" customHeight="1">
      <c r="A101" s="316">
        <v>98</v>
      </c>
      <c r="B101" s="317">
        <v>40383</v>
      </c>
      <c r="C101" s="318" t="s">
        <v>850</v>
      </c>
      <c r="D101" s="318" t="s">
        <v>847</v>
      </c>
      <c r="E101" s="318" t="s">
        <v>861</v>
      </c>
      <c r="F101" s="318" t="s">
        <v>91</v>
      </c>
      <c r="G101" s="319">
        <v>29.95</v>
      </c>
      <c r="H101" s="316">
        <v>1</v>
      </c>
      <c r="I101" s="319">
        <v>29.95</v>
      </c>
    </row>
    <row r="102" spans="1:9" ht="21" customHeight="1">
      <c r="A102" s="316">
        <v>99</v>
      </c>
      <c r="B102" s="317">
        <v>40295</v>
      </c>
      <c r="C102" s="318" t="s">
        <v>850</v>
      </c>
      <c r="D102" s="318" t="s">
        <v>855</v>
      </c>
      <c r="E102" s="318" t="s">
        <v>849</v>
      </c>
      <c r="F102" s="318" t="s">
        <v>651</v>
      </c>
      <c r="G102" s="319">
        <v>19.95</v>
      </c>
      <c r="H102" s="316">
        <v>6</v>
      </c>
      <c r="I102" s="319">
        <v>119.69999999999999</v>
      </c>
    </row>
    <row r="103" spans="1:9" ht="21" customHeight="1">
      <c r="A103" s="316">
        <v>100</v>
      </c>
      <c r="B103" s="317">
        <v>40305</v>
      </c>
      <c r="C103" s="318" t="s">
        <v>850</v>
      </c>
      <c r="D103" s="318" t="s">
        <v>853</v>
      </c>
      <c r="E103" s="318" t="s">
        <v>849</v>
      </c>
      <c r="F103" s="318" t="s">
        <v>651</v>
      </c>
      <c r="G103" s="319">
        <v>19.95</v>
      </c>
      <c r="H103" s="316">
        <v>1</v>
      </c>
      <c r="I103" s="319">
        <v>19.95</v>
      </c>
    </row>
    <row r="104" spans="1:9" ht="21" customHeight="1">
      <c r="A104" s="316">
        <v>101</v>
      </c>
      <c r="B104" s="317">
        <v>40240</v>
      </c>
      <c r="C104" s="318" t="s">
        <v>845</v>
      </c>
      <c r="D104" s="318" t="s">
        <v>852</v>
      </c>
      <c r="E104" s="318" t="s">
        <v>849</v>
      </c>
      <c r="F104" s="318" t="s">
        <v>91</v>
      </c>
      <c r="G104" s="319">
        <v>19.95</v>
      </c>
      <c r="H104" s="316">
        <v>2</v>
      </c>
      <c r="I104" s="319">
        <v>39.9</v>
      </c>
    </row>
    <row r="105" spans="1:9" ht="21" customHeight="1">
      <c r="A105" s="316">
        <v>102</v>
      </c>
      <c r="B105" s="317">
        <v>40260</v>
      </c>
      <c r="C105" s="318" t="s">
        <v>850</v>
      </c>
      <c r="D105" s="318" t="s">
        <v>855</v>
      </c>
      <c r="E105" s="318" t="s">
        <v>848</v>
      </c>
      <c r="F105" s="318" t="s">
        <v>660</v>
      </c>
      <c r="G105" s="319">
        <v>22.95</v>
      </c>
      <c r="H105" s="316">
        <v>5</v>
      </c>
      <c r="I105" s="319">
        <v>114.75</v>
      </c>
    </row>
    <row r="106" spans="1:9" ht="21" customHeight="1">
      <c r="A106" s="316">
        <v>103</v>
      </c>
      <c r="B106" s="317">
        <v>40517</v>
      </c>
      <c r="C106" s="318" t="s">
        <v>845</v>
      </c>
      <c r="D106" s="318" t="s">
        <v>853</v>
      </c>
      <c r="E106" s="318" t="s">
        <v>851</v>
      </c>
      <c r="F106" s="318" t="s">
        <v>660</v>
      </c>
      <c r="G106" s="319">
        <v>21.95</v>
      </c>
      <c r="H106" s="316">
        <v>1</v>
      </c>
      <c r="I106" s="319">
        <v>21.95</v>
      </c>
    </row>
    <row r="107" spans="1:9" ht="21" customHeight="1">
      <c r="A107" s="316">
        <v>104</v>
      </c>
      <c r="B107" s="317">
        <v>40493</v>
      </c>
      <c r="C107" s="318" t="s">
        <v>845</v>
      </c>
      <c r="D107" s="318" t="s">
        <v>855</v>
      </c>
      <c r="E107" s="318" t="s">
        <v>861</v>
      </c>
      <c r="F107" s="318" t="s">
        <v>656</v>
      </c>
      <c r="G107" s="319">
        <v>29.95</v>
      </c>
      <c r="H107" s="316">
        <v>6</v>
      </c>
      <c r="I107" s="319">
        <v>179.7</v>
      </c>
    </row>
    <row r="108" spans="1:9" ht="21" customHeight="1">
      <c r="A108" s="316">
        <v>105</v>
      </c>
      <c r="B108" s="317">
        <v>40281</v>
      </c>
      <c r="C108" s="318" t="s">
        <v>850</v>
      </c>
      <c r="D108" s="318" t="s">
        <v>858</v>
      </c>
      <c r="E108" s="318" t="s">
        <v>849</v>
      </c>
      <c r="F108" s="318" t="s">
        <v>91</v>
      </c>
      <c r="G108" s="319">
        <v>19.95</v>
      </c>
      <c r="H108" s="316">
        <v>2</v>
      </c>
      <c r="I108" s="319">
        <v>39.9</v>
      </c>
    </row>
    <row r="109" spans="1:9" ht="21" customHeight="1">
      <c r="A109" s="316">
        <v>106</v>
      </c>
      <c r="B109" s="317">
        <v>40525</v>
      </c>
      <c r="C109" s="318" t="s">
        <v>850</v>
      </c>
      <c r="D109" s="318" t="s">
        <v>853</v>
      </c>
      <c r="E109" s="318" t="s">
        <v>860</v>
      </c>
      <c r="F109" s="318" t="s">
        <v>660</v>
      </c>
      <c r="G109" s="319">
        <v>24.95</v>
      </c>
      <c r="H109" s="316">
        <v>1</v>
      </c>
      <c r="I109" s="319">
        <v>24.95</v>
      </c>
    </row>
    <row r="110" spans="1:9" ht="21" customHeight="1">
      <c r="A110" s="316">
        <v>107</v>
      </c>
      <c r="B110" s="317">
        <v>40456</v>
      </c>
      <c r="C110" s="318" t="s">
        <v>850</v>
      </c>
      <c r="D110" s="318" t="s">
        <v>853</v>
      </c>
      <c r="E110" s="318" t="s">
        <v>862</v>
      </c>
      <c r="F110" s="318" t="s">
        <v>651</v>
      </c>
      <c r="G110" s="319">
        <v>24.95</v>
      </c>
      <c r="H110" s="316">
        <v>4</v>
      </c>
      <c r="I110" s="319">
        <v>99.8</v>
      </c>
    </row>
    <row r="111" spans="1:9" ht="21" customHeight="1">
      <c r="A111" s="316">
        <v>108</v>
      </c>
      <c r="B111" s="317">
        <v>40180</v>
      </c>
      <c r="C111" s="318" t="s">
        <v>850</v>
      </c>
      <c r="D111" s="318" t="s">
        <v>853</v>
      </c>
      <c r="E111" s="318" t="s">
        <v>851</v>
      </c>
      <c r="F111" s="318" t="s">
        <v>651</v>
      </c>
      <c r="G111" s="319">
        <v>21.95</v>
      </c>
      <c r="H111" s="316">
        <v>4</v>
      </c>
      <c r="I111" s="319">
        <v>87.8</v>
      </c>
    </row>
    <row r="112" spans="1:9" ht="21" customHeight="1">
      <c r="A112" s="316">
        <v>109</v>
      </c>
      <c r="B112" s="317">
        <v>40486</v>
      </c>
      <c r="C112" s="318" t="s">
        <v>845</v>
      </c>
      <c r="D112" s="318" t="s">
        <v>855</v>
      </c>
      <c r="E112" s="318" t="s">
        <v>849</v>
      </c>
      <c r="F112" s="318" t="s">
        <v>91</v>
      </c>
      <c r="G112" s="319">
        <v>19.95</v>
      </c>
      <c r="H112" s="316">
        <v>2</v>
      </c>
      <c r="I112" s="319">
        <v>39.9</v>
      </c>
    </row>
    <row r="113" spans="1:9" ht="21" customHeight="1">
      <c r="A113" s="316">
        <v>110</v>
      </c>
      <c r="B113" s="317">
        <v>40297</v>
      </c>
      <c r="C113" s="318" t="s">
        <v>850</v>
      </c>
      <c r="D113" s="318" t="s">
        <v>855</v>
      </c>
      <c r="E113" s="318" t="s">
        <v>851</v>
      </c>
      <c r="F113" s="318" t="s">
        <v>651</v>
      </c>
      <c r="G113" s="319">
        <v>21.95</v>
      </c>
      <c r="H113" s="316">
        <v>3</v>
      </c>
      <c r="I113" s="319">
        <v>65.849999999999994</v>
      </c>
    </row>
    <row r="114" spans="1:9" ht="21" customHeight="1">
      <c r="A114" s="316">
        <v>111</v>
      </c>
      <c r="B114" s="317">
        <v>40453</v>
      </c>
      <c r="C114" s="318" t="s">
        <v>845</v>
      </c>
      <c r="D114" s="318" t="s">
        <v>855</v>
      </c>
      <c r="E114" s="318" t="s">
        <v>849</v>
      </c>
      <c r="F114" s="318" t="s">
        <v>91</v>
      </c>
      <c r="G114" s="319">
        <v>19.95</v>
      </c>
      <c r="H114" s="316">
        <v>10</v>
      </c>
      <c r="I114" s="319">
        <v>199.5</v>
      </c>
    </row>
    <row r="115" spans="1:9" ht="21" customHeight="1">
      <c r="A115" s="316">
        <v>112</v>
      </c>
      <c r="B115" s="317">
        <v>40538</v>
      </c>
      <c r="C115" s="318" t="s">
        <v>845</v>
      </c>
      <c r="D115" s="318" t="s">
        <v>858</v>
      </c>
      <c r="E115" s="318" t="s">
        <v>851</v>
      </c>
      <c r="F115" s="318" t="s">
        <v>651</v>
      </c>
      <c r="G115" s="319">
        <v>21.95</v>
      </c>
      <c r="H115" s="316">
        <v>1</v>
      </c>
      <c r="I115" s="319">
        <v>21.95</v>
      </c>
    </row>
    <row r="116" spans="1:9" ht="21" customHeight="1">
      <c r="A116" s="316">
        <v>113</v>
      </c>
      <c r="B116" s="317">
        <v>40487</v>
      </c>
      <c r="C116" s="318" t="s">
        <v>850</v>
      </c>
      <c r="D116" s="318" t="s">
        <v>853</v>
      </c>
      <c r="E116" s="318" t="s">
        <v>860</v>
      </c>
      <c r="F116" s="318" t="s">
        <v>651</v>
      </c>
      <c r="G116" s="319">
        <v>24.95</v>
      </c>
      <c r="H116" s="316">
        <v>5</v>
      </c>
      <c r="I116" s="319">
        <v>124.75</v>
      </c>
    </row>
    <row r="117" spans="1:9" ht="21" customHeight="1">
      <c r="A117" s="316">
        <v>114</v>
      </c>
      <c r="B117" s="317">
        <v>40497</v>
      </c>
      <c r="C117" s="318" t="s">
        <v>850</v>
      </c>
      <c r="D117" s="318" t="s">
        <v>853</v>
      </c>
      <c r="E117" s="318" t="s">
        <v>861</v>
      </c>
      <c r="F117" s="318" t="s">
        <v>651</v>
      </c>
      <c r="G117" s="319">
        <v>29.95</v>
      </c>
      <c r="H117" s="316">
        <v>1</v>
      </c>
      <c r="I117" s="319">
        <v>29.95</v>
      </c>
    </row>
    <row r="118" spans="1:9" ht="21" customHeight="1">
      <c r="A118" s="316">
        <v>115</v>
      </c>
      <c r="B118" s="317">
        <v>40356</v>
      </c>
      <c r="C118" s="318" t="s">
        <v>845</v>
      </c>
      <c r="D118" s="318" t="s">
        <v>855</v>
      </c>
      <c r="E118" s="318" t="s">
        <v>851</v>
      </c>
      <c r="F118" s="318" t="s">
        <v>656</v>
      </c>
      <c r="G118" s="319">
        <v>21.95</v>
      </c>
      <c r="H118" s="316">
        <v>1</v>
      </c>
      <c r="I118" s="319">
        <v>21.95</v>
      </c>
    </row>
    <row r="119" spans="1:9" ht="21" customHeight="1">
      <c r="A119" s="316">
        <v>116</v>
      </c>
      <c r="B119" s="317">
        <v>40289</v>
      </c>
      <c r="C119" s="318" t="s">
        <v>850</v>
      </c>
      <c r="D119" s="318" t="s">
        <v>853</v>
      </c>
      <c r="E119" s="318" t="s">
        <v>861</v>
      </c>
      <c r="F119" s="318" t="s">
        <v>651</v>
      </c>
      <c r="G119" s="319">
        <v>29.95</v>
      </c>
      <c r="H119" s="316">
        <v>4</v>
      </c>
      <c r="I119" s="319">
        <v>119.8</v>
      </c>
    </row>
    <row r="120" spans="1:9" ht="21" customHeight="1">
      <c r="A120" s="316">
        <v>117</v>
      </c>
      <c r="B120" s="317">
        <v>40446</v>
      </c>
      <c r="C120" s="318" t="s">
        <v>850</v>
      </c>
      <c r="D120" s="318" t="s">
        <v>852</v>
      </c>
      <c r="E120" s="318" t="s">
        <v>861</v>
      </c>
      <c r="F120" s="318" t="s">
        <v>651</v>
      </c>
      <c r="G120" s="319">
        <v>29.95</v>
      </c>
      <c r="H120" s="316">
        <v>3</v>
      </c>
      <c r="I120" s="319">
        <v>89.85</v>
      </c>
    </row>
    <row r="121" spans="1:9" ht="21" customHeight="1">
      <c r="A121" s="316">
        <v>118</v>
      </c>
      <c r="B121" s="317">
        <v>40202</v>
      </c>
      <c r="C121" s="318" t="s">
        <v>845</v>
      </c>
      <c r="D121" s="318" t="s">
        <v>847</v>
      </c>
      <c r="E121" s="318" t="s">
        <v>851</v>
      </c>
      <c r="F121" s="318" t="s">
        <v>660</v>
      </c>
      <c r="G121" s="319">
        <v>21.95</v>
      </c>
      <c r="H121" s="316">
        <v>3</v>
      </c>
      <c r="I121" s="319">
        <v>65.849999999999994</v>
      </c>
    </row>
    <row r="122" spans="1:9" ht="21" customHeight="1">
      <c r="A122" s="316">
        <v>119</v>
      </c>
      <c r="B122" s="317">
        <v>40182</v>
      </c>
      <c r="C122" s="318" t="s">
        <v>850</v>
      </c>
      <c r="D122" s="318" t="s">
        <v>853</v>
      </c>
      <c r="E122" s="318" t="s">
        <v>848</v>
      </c>
      <c r="F122" s="318" t="s">
        <v>656</v>
      </c>
      <c r="G122" s="319">
        <v>22.95</v>
      </c>
      <c r="H122" s="316">
        <v>4</v>
      </c>
      <c r="I122" s="319">
        <v>91.8</v>
      </c>
    </row>
    <row r="123" spans="1:9" ht="21" customHeight="1">
      <c r="A123" s="316">
        <v>120</v>
      </c>
      <c r="B123" s="317">
        <v>40304</v>
      </c>
      <c r="C123" s="318" t="s">
        <v>845</v>
      </c>
      <c r="D123" s="318" t="s">
        <v>852</v>
      </c>
      <c r="E123" s="318" t="s">
        <v>862</v>
      </c>
      <c r="F123" s="318" t="s">
        <v>656</v>
      </c>
      <c r="G123" s="319">
        <v>24.95</v>
      </c>
      <c r="H123" s="316">
        <v>6</v>
      </c>
      <c r="I123" s="319">
        <v>149.69999999999999</v>
      </c>
    </row>
    <row r="124" spans="1:9" ht="21" customHeight="1">
      <c r="A124" s="316">
        <v>121</v>
      </c>
      <c r="B124" s="317">
        <v>40351</v>
      </c>
      <c r="C124" s="318" t="s">
        <v>850</v>
      </c>
      <c r="D124" s="318" t="s">
        <v>853</v>
      </c>
      <c r="E124" s="318" t="s">
        <v>849</v>
      </c>
      <c r="F124" s="318" t="s">
        <v>91</v>
      </c>
      <c r="G124" s="319">
        <v>19.95</v>
      </c>
      <c r="H124" s="316">
        <v>3</v>
      </c>
      <c r="I124" s="319">
        <v>59.849999999999994</v>
      </c>
    </row>
    <row r="125" spans="1:9" ht="21" customHeight="1">
      <c r="A125" s="316">
        <v>122</v>
      </c>
      <c r="B125" s="317">
        <v>40371</v>
      </c>
      <c r="C125" s="318" t="s">
        <v>850</v>
      </c>
      <c r="D125" s="318" t="s">
        <v>858</v>
      </c>
      <c r="E125" s="318" t="s">
        <v>851</v>
      </c>
      <c r="F125" s="318" t="s">
        <v>660</v>
      </c>
      <c r="G125" s="319">
        <v>21.95</v>
      </c>
      <c r="H125" s="316">
        <v>6</v>
      </c>
      <c r="I125" s="319">
        <v>131.69999999999999</v>
      </c>
    </row>
    <row r="126" spans="1:9" ht="21" customHeight="1">
      <c r="A126" s="316">
        <v>123</v>
      </c>
      <c r="B126" s="317">
        <v>40301</v>
      </c>
      <c r="C126" s="318" t="s">
        <v>850</v>
      </c>
      <c r="D126" s="318" t="s">
        <v>853</v>
      </c>
      <c r="E126" s="318" t="s">
        <v>860</v>
      </c>
      <c r="F126" s="318" t="s">
        <v>660</v>
      </c>
      <c r="G126" s="319">
        <v>24.95</v>
      </c>
      <c r="H126" s="316">
        <v>2</v>
      </c>
      <c r="I126" s="319">
        <v>49.9</v>
      </c>
    </row>
    <row r="127" spans="1:9" ht="21" customHeight="1">
      <c r="A127" s="316">
        <v>124</v>
      </c>
      <c r="B127" s="317">
        <v>40246</v>
      </c>
      <c r="C127" s="318" t="s">
        <v>845</v>
      </c>
      <c r="D127" s="318" t="s">
        <v>855</v>
      </c>
      <c r="E127" s="318" t="s">
        <v>851</v>
      </c>
      <c r="F127" s="318" t="s">
        <v>651</v>
      </c>
      <c r="G127" s="319">
        <v>21.95</v>
      </c>
      <c r="H127" s="316">
        <v>2</v>
      </c>
      <c r="I127" s="319">
        <v>43.9</v>
      </c>
    </row>
    <row r="128" spans="1:9" ht="21" customHeight="1">
      <c r="A128" s="316">
        <v>125</v>
      </c>
      <c r="B128" s="317">
        <v>40239</v>
      </c>
      <c r="C128" s="318" t="s">
        <v>850</v>
      </c>
      <c r="D128" s="318" t="s">
        <v>853</v>
      </c>
      <c r="E128" s="318" t="s">
        <v>849</v>
      </c>
      <c r="F128" s="318" t="s">
        <v>660</v>
      </c>
      <c r="G128" s="319">
        <v>19.95</v>
      </c>
      <c r="H128" s="316">
        <v>1</v>
      </c>
      <c r="I128" s="319">
        <v>19.95</v>
      </c>
    </row>
    <row r="129" spans="1:9" ht="21" customHeight="1">
      <c r="A129" s="316">
        <v>126</v>
      </c>
      <c r="B129" s="317">
        <v>40265</v>
      </c>
      <c r="C129" s="318" t="s">
        <v>850</v>
      </c>
      <c r="D129" s="318" t="s">
        <v>858</v>
      </c>
      <c r="E129" s="318" t="s">
        <v>851</v>
      </c>
      <c r="F129" s="318" t="s">
        <v>656</v>
      </c>
      <c r="G129" s="319">
        <v>21.95</v>
      </c>
      <c r="H129" s="316">
        <v>1</v>
      </c>
      <c r="I129" s="319">
        <v>21.95</v>
      </c>
    </row>
    <row r="130" spans="1:9" ht="21" customHeight="1">
      <c r="A130" s="316">
        <v>127</v>
      </c>
      <c r="B130" s="317">
        <v>40193</v>
      </c>
      <c r="C130" s="318" t="s">
        <v>850</v>
      </c>
      <c r="D130" s="318" t="s">
        <v>853</v>
      </c>
      <c r="E130" s="318" t="s">
        <v>862</v>
      </c>
      <c r="F130" s="318" t="s">
        <v>651</v>
      </c>
      <c r="G130" s="319">
        <v>24.95</v>
      </c>
      <c r="H130" s="316">
        <v>1</v>
      </c>
      <c r="I130" s="319">
        <v>24.95</v>
      </c>
    </row>
    <row r="131" spans="1:9" ht="21" customHeight="1">
      <c r="A131" s="316">
        <v>128</v>
      </c>
      <c r="B131" s="317">
        <v>40500</v>
      </c>
      <c r="C131" s="318" t="s">
        <v>850</v>
      </c>
      <c r="D131" s="318" t="s">
        <v>847</v>
      </c>
      <c r="E131" s="318" t="s">
        <v>849</v>
      </c>
      <c r="F131" s="318" t="s">
        <v>651</v>
      </c>
      <c r="G131" s="319">
        <v>19.95</v>
      </c>
      <c r="H131" s="316">
        <v>2</v>
      </c>
      <c r="I131" s="319">
        <v>39.9</v>
      </c>
    </row>
    <row r="132" spans="1:9" ht="21" customHeight="1">
      <c r="A132" s="316">
        <v>129</v>
      </c>
      <c r="B132" s="317">
        <v>40264</v>
      </c>
      <c r="C132" s="318" t="s">
        <v>850</v>
      </c>
      <c r="D132" s="318" t="s">
        <v>853</v>
      </c>
      <c r="E132" s="318" t="s">
        <v>862</v>
      </c>
      <c r="F132" s="318" t="s">
        <v>651</v>
      </c>
      <c r="G132" s="319">
        <v>24.95</v>
      </c>
      <c r="H132" s="316">
        <v>1</v>
      </c>
      <c r="I132" s="319">
        <v>24.95</v>
      </c>
    </row>
    <row r="133" spans="1:9" ht="21" customHeight="1">
      <c r="A133" s="316">
        <v>130</v>
      </c>
      <c r="B133" s="317">
        <v>40401</v>
      </c>
      <c r="C133" s="318" t="s">
        <v>845</v>
      </c>
      <c r="D133" s="318" t="s">
        <v>855</v>
      </c>
      <c r="E133" s="318" t="s">
        <v>848</v>
      </c>
      <c r="F133" s="318" t="s">
        <v>651</v>
      </c>
      <c r="G133" s="319">
        <v>22.95</v>
      </c>
      <c r="H133" s="316">
        <v>5</v>
      </c>
      <c r="I133" s="319">
        <v>114.75</v>
      </c>
    </row>
    <row r="134" spans="1:9" ht="21" customHeight="1">
      <c r="A134" s="316">
        <v>131</v>
      </c>
      <c r="B134" s="317">
        <v>40536</v>
      </c>
      <c r="C134" s="318" t="s">
        <v>850</v>
      </c>
      <c r="D134" s="318" t="s">
        <v>853</v>
      </c>
      <c r="E134" s="318" t="s">
        <v>849</v>
      </c>
      <c r="F134" s="318" t="s">
        <v>660</v>
      </c>
      <c r="G134" s="319">
        <v>19.95</v>
      </c>
      <c r="H134" s="316">
        <v>6</v>
      </c>
      <c r="I134" s="319">
        <v>119.69999999999999</v>
      </c>
    </row>
    <row r="135" spans="1:9" ht="21" customHeight="1">
      <c r="A135" s="316">
        <v>132</v>
      </c>
      <c r="B135" s="317">
        <v>40509</v>
      </c>
      <c r="C135" s="318" t="s">
        <v>850</v>
      </c>
      <c r="D135" s="318" t="s">
        <v>855</v>
      </c>
      <c r="E135" s="318" t="s">
        <v>851</v>
      </c>
      <c r="F135" s="318" t="s">
        <v>651</v>
      </c>
      <c r="G135" s="319">
        <v>21.95</v>
      </c>
      <c r="H135" s="316">
        <v>2</v>
      </c>
      <c r="I135" s="319">
        <v>43.9</v>
      </c>
    </row>
    <row r="136" spans="1:9" ht="21" customHeight="1">
      <c r="A136" s="316">
        <v>133</v>
      </c>
      <c r="B136" s="317">
        <v>40249</v>
      </c>
      <c r="C136" s="318" t="s">
        <v>850</v>
      </c>
      <c r="D136" s="318" t="s">
        <v>853</v>
      </c>
      <c r="E136" s="318" t="s">
        <v>862</v>
      </c>
      <c r="F136" s="318" t="s">
        <v>651</v>
      </c>
      <c r="G136" s="319">
        <v>24.95</v>
      </c>
      <c r="H136" s="316">
        <v>1</v>
      </c>
      <c r="I136" s="319">
        <v>24.95</v>
      </c>
    </row>
    <row r="137" spans="1:9" ht="21" customHeight="1">
      <c r="A137" s="316">
        <v>134</v>
      </c>
      <c r="B137" s="317">
        <v>40437</v>
      </c>
      <c r="C137" s="318" t="s">
        <v>845</v>
      </c>
      <c r="D137" s="318" t="s">
        <v>853</v>
      </c>
      <c r="E137" s="318" t="s">
        <v>860</v>
      </c>
      <c r="F137" s="318" t="s">
        <v>651</v>
      </c>
      <c r="G137" s="319">
        <v>24.95</v>
      </c>
      <c r="H137" s="316">
        <v>7</v>
      </c>
      <c r="I137" s="319">
        <v>174.65</v>
      </c>
    </row>
    <row r="138" spans="1:9" ht="21" customHeight="1">
      <c r="A138" s="316">
        <v>135</v>
      </c>
      <c r="B138" s="317">
        <v>40210</v>
      </c>
      <c r="C138" s="318" t="s">
        <v>850</v>
      </c>
      <c r="D138" s="318" t="s">
        <v>847</v>
      </c>
      <c r="E138" s="318" t="s">
        <v>862</v>
      </c>
      <c r="F138" s="318" t="s">
        <v>651</v>
      </c>
      <c r="G138" s="319">
        <v>24.95</v>
      </c>
      <c r="H138" s="316">
        <v>1</v>
      </c>
      <c r="I138" s="319">
        <v>24.95</v>
      </c>
    </row>
    <row r="139" spans="1:9" ht="21" customHeight="1">
      <c r="A139" s="316">
        <v>136</v>
      </c>
      <c r="B139" s="317">
        <v>40362</v>
      </c>
      <c r="C139" s="318" t="s">
        <v>850</v>
      </c>
      <c r="D139" s="318" t="s">
        <v>853</v>
      </c>
      <c r="E139" s="318" t="s">
        <v>860</v>
      </c>
      <c r="F139" s="318" t="s">
        <v>660</v>
      </c>
      <c r="G139" s="319">
        <v>24.95</v>
      </c>
      <c r="H139" s="316">
        <v>2</v>
      </c>
      <c r="I139" s="319">
        <v>49.9</v>
      </c>
    </row>
    <row r="140" spans="1:9" ht="21" customHeight="1">
      <c r="A140" s="316">
        <v>137</v>
      </c>
      <c r="B140" s="317">
        <v>40420</v>
      </c>
      <c r="C140" s="318" t="s">
        <v>850</v>
      </c>
      <c r="D140" s="318" t="s">
        <v>855</v>
      </c>
      <c r="E140" s="318" t="s">
        <v>849</v>
      </c>
      <c r="F140" s="318" t="s">
        <v>91</v>
      </c>
      <c r="G140" s="319">
        <v>19.95</v>
      </c>
      <c r="H140" s="316">
        <v>1</v>
      </c>
      <c r="I140" s="319">
        <v>19.95</v>
      </c>
    </row>
    <row r="141" spans="1:9" ht="21" customHeight="1">
      <c r="A141" s="316">
        <v>138</v>
      </c>
      <c r="B141" s="317">
        <v>40439</v>
      </c>
      <c r="C141" s="318" t="s">
        <v>845</v>
      </c>
      <c r="D141" s="318" t="s">
        <v>847</v>
      </c>
      <c r="E141" s="318" t="s">
        <v>849</v>
      </c>
      <c r="F141" s="318" t="s">
        <v>656</v>
      </c>
      <c r="G141" s="319">
        <v>19.95</v>
      </c>
      <c r="H141" s="316">
        <v>2</v>
      </c>
      <c r="I141" s="319">
        <v>39.9</v>
      </c>
    </row>
    <row r="142" spans="1:9" ht="21" customHeight="1">
      <c r="A142" s="316">
        <v>139</v>
      </c>
      <c r="B142" s="317">
        <v>40506</v>
      </c>
      <c r="C142" s="318" t="s">
        <v>850</v>
      </c>
      <c r="D142" s="318" t="s">
        <v>853</v>
      </c>
      <c r="E142" s="318" t="s">
        <v>848</v>
      </c>
      <c r="F142" s="318" t="s">
        <v>651</v>
      </c>
      <c r="G142" s="319">
        <v>22.95</v>
      </c>
      <c r="H142" s="316">
        <v>2</v>
      </c>
      <c r="I142" s="319">
        <v>45.9</v>
      </c>
    </row>
    <row r="143" spans="1:9" ht="21" customHeight="1">
      <c r="A143" s="316">
        <v>140</v>
      </c>
      <c r="B143" s="317">
        <v>40534</v>
      </c>
      <c r="C143" s="318" t="s">
        <v>850</v>
      </c>
      <c r="D143" s="318" t="s">
        <v>853</v>
      </c>
      <c r="E143" s="318" t="s">
        <v>861</v>
      </c>
      <c r="F143" s="318" t="s">
        <v>651</v>
      </c>
      <c r="G143" s="319">
        <v>29.95</v>
      </c>
      <c r="H143" s="316">
        <v>6</v>
      </c>
      <c r="I143" s="319">
        <v>179.7</v>
      </c>
    </row>
    <row r="144" spans="1:9" ht="21" customHeight="1">
      <c r="A144" s="316">
        <v>141</v>
      </c>
      <c r="B144" s="317">
        <v>40291</v>
      </c>
      <c r="C144" s="318" t="s">
        <v>850</v>
      </c>
      <c r="D144" s="318" t="s">
        <v>855</v>
      </c>
      <c r="E144" s="318" t="s">
        <v>848</v>
      </c>
      <c r="F144" s="318" t="s">
        <v>656</v>
      </c>
      <c r="G144" s="319">
        <v>22.95</v>
      </c>
      <c r="H144" s="316">
        <v>7</v>
      </c>
      <c r="I144" s="319">
        <v>160.65</v>
      </c>
    </row>
    <row r="145" spans="1:9" ht="21" customHeight="1">
      <c r="A145" s="316">
        <v>142</v>
      </c>
      <c r="B145" s="317">
        <v>40500</v>
      </c>
      <c r="C145" s="318" t="s">
        <v>845</v>
      </c>
      <c r="D145" s="318" t="s">
        <v>858</v>
      </c>
      <c r="E145" s="318" t="s">
        <v>851</v>
      </c>
      <c r="F145" s="318" t="s">
        <v>651</v>
      </c>
      <c r="G145" s="319">
        <v>21.95</v>
      </c>
      <c r="H145" s="316">
        <v>1</v>
      </c>
      <c r="I145" s="319">
        <v>21.95</v>
      </c>
    </row>
    <row r="146" spans="1:9" ht="21" customHeight="1">
      <c r="A146" s="316">
        <v>143</v>
      </c>
      <c r="B146" s="317">
        <v>40479</v>
      </c>
      <c r="C146" s="318" t="s">
        <v>850</v>
      </c>
      <c r="D146" s="318" t="s">
        <v>853</v>
      </c>
      <c r="E146" s="318" t="s">
        <v>862</v>
      </c>
      <c r="F146" s="318" t="s">
        <v>656</v>
      </c>
      <c r="G146" s="319">
        <v>24.95</v>
      </c>
      <c r="H146" s="316">
        <v>5</v>
      </c>
      <c r="I146" s="319">
        <v>124.75</v>
      </c>
    </row>
    <row r="147" spans="1:9" ht="21" customHeight="1">
      <c r="A147" s="316">
        <v>144</v>
      </c>
      <c r="B147" s="317">
        <v>40404</v>
      </c>
      <c r="C147" s="318" t="s">
        <v>850</v>
      </c>
      <c r="D147" s="318" t="s">
        <v>855</v>
      </c>
      <c r="E147" s="318" t="s">
        <v>861</v>
      </c>
      <c r="F147" s="318" t="s">
        <v>651</v>
      </c>
      <c r="G147" s="319">
        <v>29.95</v>
      </c>
      <c r="H147" s="316">
        <v>3</v>
      </c>
      <c r="I147" s="319">
        <v>89.85</v>
      </c>
    </row>
    <row r="148" spans="1:9" ht="21" customHeight="1">
      <c r="A148" s="316">
        <v>145</v>
      </c>
      <c r="B148" s="317">
        <v>40303</v>
      </c>
      <c r="C148" s="318" t="s">
        <v>850</v>
      </c>
      <c r="D148" s="318" t="s">
        <v>853</v>
      </c>
      <c r="E148" s="318" t="s">
        <v>862</v>
      </c>
      <c r="F148" s="318" t="s">
        <v>660</v>
      </c>
      <c r="G148" s="319">
        <v>24.95</v>
      </c>
      <c r="H148" s="316">
        <v>2</v>
      </c>
      <c r="I148" s="319">
        <v>49.9</v>
      </c>
    </row>
    <row r="149" spans="1:9" ht="21" customHeight="1">
      <c r="A149" s="316">
        <v>146</v>
      </c>
      <c r="B149" s="317">
        <v>40415</v>
      </c>
      <c r="C149" s="318" t="s">
        <v>845</v>
      </c>
      <c r="D149" s="318" t="s">
        <v>853</v>
      </c>
      <c r="E149" s="318" t="s">
        <v>848</v>
      </c>
      <c r="F149" s="318" t="s">
        <v>660</v>
      </c>
      <c r="G149" s="319">
        <v>22.95</v>
      </c>
      <c r="H149" s="316">
        <v>1</v>
      </c>
      <c r="I149" s="319">
        <v>22.95</v>
      </c>
    </row>
    <row r="150" spans="1:9" ht="21" customHeight="1">
      <c r="A150" s="316">
        <v>147</v>
      </c>
      <c r="B150" s="317">
        <v>40476</v>
      </c>
      <c r="C150" s="318" t="s">
        <v>850</v>
      </c>
      <c r="D150" s="318" t="s">
        <v>855</v>
      </c>
      <c r="E150" s="318" t="s">
        <v>849</v>
      </c>
      <c r="F150" s="318" t="s">
        <v>660</v>
      </c>
      <c r="G150" s="319">
        <v>19.95</v>
      </c>
      <c r="H150" s="316">
        <v>1</v>
      </c>
      <c r="I150" s="319">
        <v>19.95</v>
      </c>
    </row>
    <row r="151" spans="1:9" ht="21" customHeight="1">
      <c r="A151" s="316">
        <v>148</v>
      </c>
      <c r="B151" s="317">
        <v>40390</v>
      </c>
      <c r="C151" s="318" t="s">
        <v>850</v>
      </c>
      <c r="D151" s="318" t="s">
        <v>855</v>
      </c>
      <c r="E151" s="318" t="s">
        <v>849</v>
      </c>
      <c r="F151" s="318" t="s">
        <v>91</v>
      </c>
      <c r="G151" s="319">
        <v>19.95</v>
      </c>
      <c r="H151" s="316">
        <v>5</v>
      </c>
      <c r="I151" s="319">
        <v>99.75</v>
      </c>
    </row>
    <row r="152" spans="1:9" ht="21" customHeight="1">
      <c r="A152" s="316">
        <v>149</v>
      </c>
      <c r="B152" s="317">
        <v>40384</v>
      </c>
      <c r="C152" s="318" t="s">
        <v>845</v>
      </c>
      <c r="D152" s="318" t="s">
        <v>847</v>
      </c>
      <c r="E152" s="318" t="s">
        <v>848</v>
      </c>
      <c r="F152" s="318" t="s">
        <v>651</v>
      </c>
      <c r="G152" s="319">
        <v>22.95</v>
      </c>
      <c r="H152" s="316">
        <v>4</v>
      </c>
      <c r="I152" s="319">
        <v>91.8</v>
      </c>
    </row>
    <row r="153" spans="1:9" ht="21" customHeight="1">
      <c r="A153" s="316">
        <v>150</v>
      </c>
      <c r="B153" s="317">
        <v>40451</v>
      </c>
      <c r="C153" s="318" t="s">
        <v>845</v>
      </c>
      <c r="D153" s="318" t="s">
        <v>853</v>
      </c>
      <c r="E153" s="318" t="s">
        <v>862</v>
      </c>
      <c r="F153" s="318" t="s">
        <v>660</v>
      </c>
      <c r="G153" s="319">
        <v>24.95</v>
      </c>
      <c r="H153" s="316">
        <v>2</v>
      </c>
      <c r="I153" s="319">
        <v>49.9</v>
      </c>
    </row>
    <row r="154" spans="1:9" ht="21" customHeight="1">
      <c r="A154" s="316">
        <v>151</v>
      </c>
      <c r="B154" s="317">
        <v>40454</v>
      </c>
      <c r="C154" s="318" t="s">
        <v>850</v>
      </c>
      <c r="D154" s="318" t="s">
        <v>858</v>
      </c>
      <c r="E154" s="318" t="s">
        <v>851</v>
      </c>
      <c r="F154" s="318" t="s">
        <v>91</v>
      </c>
      <c r="G154" s="319">
        <v>21.95</v>
      </c>
      <c r="H154" s="316">
        <v>1</v>
      </c>
      <c r="I154" s="319">
        <v>21.95</v>
      </c>
    </row>
    <row r="155" spans="1:9" ht="21" customHeight="1">
      <c r="A155" s="316">
        <v>152</v>
      </c>
      <c r="B155" s="317">
        <v>40269</v>
      </c>
      <c r="C155" s="318" t="s">
        <v>850</v>
      </c>
      <c r="D155" s="318" t="s">
        <v>847</v>
      </c>
      <c r="E155" s="318" t="s">
        <v>848</v>
      </c>
      <c r="F155" s="318" t="s">
        <v>660</v>
      </c>
      <c r="G155" s="319">
        <v>22.95</v>
      </c>
      <c r="H155" s="316">
        <v>2</v>
      </c>
      <c r="I155" s="319">
        <v>45.9</v>
      </c>
    </row>
    <row r="156" spans="1:9" ht="21" customHeight="1">
      <c r="A156" s="316">
        <v>153</v>
      </c>
      <c r="B156" s="317">
        <v>40527</v>
      </c>
      <c r="C156" s="318" t="s">
        <v>850</v>
      </c>
      <c r="D156" s="318" t="s">
        <v>852</v>
      </c>
      <c r="E156" s="318" t="s">
        <v>848</v>
      </c>
      <c r="F156" s="318" t="s">
        <v>91</v>
      </c>
      <c r="G156" s="319">
        <v>22.95</v>
      </c>
      <c r="H156" s="316">
        <v>1</v>
      </c>
      <c r="I156" s="319">
        <v>22.95</v>
      </c>
    </row>
    <row r="157" spans="1:9" ht="21" customHeight="1">
      <c r="A157" s="316">
        <v>154</v>
      </c>
      <c r="B157" s="317">
        <v>40185</v>
      </c>
      <c r="C157" s="318" t="s">
        <v>850</v>
      </c>
      <c r="D157" s="318" t="s">
        <v>855</v>
      </c>
      <c r="E157" s="318" t="s">
        <v>848</v>
      </c>
      <c r="F157" s="318" t="s">
        <v>651</v>
      </c>
      <c r="G157" s="319">
        <v>22.95</v>
      </c>
      <c r="H157" s="316">
        <v>2</v>
      </c>
      <c r="I157" s="319">
        <v>45.9</v>
      </c>
    </row>
    <row r="158" spans="1:9" ht="21" customHeight="1">
      <c r="A158" s="316">
        <v>155</v>
      </c>
      <c r="B158" s="317">
        <v>40382</v>
      </c>
      <c r="C158" s="318" t="s">
        <v>845</v>
      </c>
      <c r="D158" s="318" t="s">
        <v>855</v>
      </c>
      <c r="E158" s="318" t="s">
        <v>862</v>
      </c>
      <c r="F158" s="318" t="s">
        <v>651</v>
      </c>
      <c r="G158" s="319">
        <v>24.95</v>
      </c>
      <c r="H158" s="316">
        <v>1</v>
      </c>
      <c r="I158" s="319">
        <v>24.95</v>
      </c>
    </row>
    <row r="159" spans="1:9" ht="21" customHeight="1">
      <c r="A159" s="316">
        <v>156</v>
      </c>
      <c r="B159" s="317">
        <v>40253</v>
      </c>
      <c r="C159" s="318" t="s">
        <v>850</v>
      </c>
      <c r="D159" s="318" t="s">
        <v>855</v>
      </c>
      <c r="E159" s="318" t="s">
        <v>849</v>
      </c>
      <c r="F159" s="318" t="s">
        <v>91</v>
      </c>
      <c r="G159" s="319">
        <v>19.95</v>
      </c>
      <c r="H159" s="316">
        <v>2</v>
      </c>
      <c r="I159" s="319">
        <v>39.9</v>
      </c>
    </row>
    <row r="160" spans="1:9" ht="21" customHeight="1">
      <c r="A160" s="316">
        <v>157</v>
      </c>
      <c r="B160" s="317">
        <v>40516</v>
      </c>
      <c r="C160" s="318" t="s">
        <v>850</v>
      </c>
      <c r="D160" s="318" t="s">
        <v>852</v>
      </c>
      <c r="E160" s="318" t="s">
        <v>861</v>
      </c>
      <c r="F160" s="318" t="s">
        <v>91</v>
      </c>
      <c r="G160" s="319">
        <v>29.95</v>
      </c>
      <c r="H160" s="316">
        <v>6</v>
      </c>
      <c r="I160" s="319">
        <v>179.7</v>
      </c>
    </row>
    <row r="161" spans="1:9" ht="21" customHeight="1">
      <c r="A161" s="316">
        <v>158</v>
      </c>
      <c r="B161" s="317">
        <v>40186</v>
      </c>
      <c r="C161" s="318" t="s">
        <v>845</v>
      </c>
      <c r="D161" s="318" t="s">
        <v>847</v>
      </c>
      <c r="E161" s="318" t="s">
        <v>851</v>
      </c>
      <c r="F161" s="318" t="s">
        <v>651</v>
      </c>
      <c r="G161" s="319">
        <v>21.95</v>
      </c>
      <c r="H161" s="316">
        <v>1</v>
      </c>
      <c r="I161" s="319">
        <v>21.95</v>
      </c>
    </row>
    <row r="162" spans="1:9" ht="21" customHeight="1">
      <c r="A162" s="316">
        <v>159</v>
      </c>
      <c r="B162" s="317">
        <v>40331</v>
      </c>
      <c r="C162" s="318" t="s">
        <v>845</v>
      </c>
      <c r="D162" s="318" t="s">
        <v>855</v>
      </c>
      <c r="E162" s="318" t="s">
        <v>862</v>
      </c>
      <c r="F162" s="318" t="s">
        <v>651</v>
      </c>
      <c r="G162" s="319">
        <v>24.95</v>
      </c>
      <c r="H162" s="316">
        <v>1</v>
      </c>
      <c r="I162" s="319">
        <v>24.95</v>
      </c>
    </row>
    <row r="163" spans="1:9" ht="21" customHeight="1">
      <c r="A163" s="316">
        <v>160</v>
      </c>
      <c r="B163" s="317">
        <v>40408</v>
      </c>
      <c r="C163" s="318" t="s">
        <v>850</v>
      </c>
      <c r="D163" s="318" t="s">
        <v>858</v>
      </c>
      <c r="E163" s="318" t="s">
        <v>860</v>
      </c>
      <c r="F163" s="318" t="s">
        <v>651</v>
      </c>
      <c r="G163" s="319">
        <v>24.95</v>
      </c>
      <c r="H163" s="316">
        <v>3</v>
      </c>
      <c r="I163" s="319">
        <v>74.849999999999994</v>
      </c>
    </row>
    <row r="164" spans="1:9" ht="21" customHeight="1">
      <c r="A164" s="316">
        <v>161</v>
      </c>
      <c r="B164" s="317">
        <v>40292</v>
      </c>
      <c r="C164" s="318" t="s">
        <v>850</v>
      </c>
      <c r="D164" s="318" t="s">
        <v>847</v>
      </c>
      <c r="E164" s="318" t="s">
        <v>849</v>
      </c>
      <c r="F164" s="318" t="s">
        <v>651</v>
      </c>
      <c r="G164" s="319">
        <v>19.95</v>
      </c>
      <c r="H164" s="316">
        <v>4</v>
      </c>
      <c r="I164" s="319">
        <v>79.8</v>
      </c>
    </row>
    <row r="165" spans="1:9" ht="21" customHeight="1">
      <c r="A165" s="316">
        <v>162</v>
      </c>
      <c r="B165" s="317">
        <v>40513</v>
      </c>
      <c r="C165" s="318" t="s">
        <v>850</v>
      </c>
      <c r="D165" s="318" t="s">
        <v>853</v>
      </c>
      <c r="E165" s="318" t="s">
        <v>849</v>
      </c>
      <c r="F165" s="318" t="s">
        <v>660</v>
      </c>
      <c r="G165" s="319">
        <v>19.95</v>
      </c>
      <c r="H165" s="316">
        <v>1</v>
      </c>
      <c r="I165" s="319">
        <v>19.95</v>
      </c>
    </row>
    <row r="166" spans="1:9" ht="21" customHeight="1">
      <c r="A166" s="316">
        <v>163</v>
      </c>
      <c r="B166" s="317">
        <v>40543</v>
      </c>
      <c r="C166" s="318" t="s">
        <v>845</v>
      </c>
      <c r="D166" s="318" t="s">
        <v>853</v>
      </c>
      <c r="E166" s="318" t="s">
        <v>848</v>
      </c>
      <c r="F166" s="318" t="s">
        <v>660</v>
      </c>
      <c r="G166" s="319">
        <v>22.95</v>
      </c>
      <c r="H166" s="316">
        <v>1</v>
      </c>
      <c r="I166" s="319">
        <v>22.95</v>
      </c>
    </row>
    <row r="167" spans="1:9" ht="21" customHeight="1">
      <c r="A167" s="316">
        <v>164</v>
      </c>
      <c r="B167" s="317">
        <v>40298</v>
      </c>
      <c r="C167" s="318" t="s">
        <v>845</v>
      </c>
      <c r="D167" s="318" t="s">
        <v>855</v>
      </c>
      <c r="E167" s="318" t="s">
        <v>848</v>
      </c>
      <c r="F167" s="318" t="s">
        <v>660</v>
      </c>
      <c r="G167" s="319">
        <v>22.95</v>
      </c>
      <c r="H167" s="316">
        <v>2</v>
      </c>
      <c r="I167" s="319">
        <v>45.9</v>
      </c>
    </row>
    <row r="168" spans="1:9" ht="21" customHeight="1">
      <c r="A168" s="316">
        <v>165</v>
      </c>
      <c r="B168" s="317">
        <v>40253</v>
      </c>
      <c r="C168" s="318" t="s">
        <v>845</v>
      </c>
      <c r="D168" s="318" t="s">
        <v>852</v>
      </c>
      <c r="E168" s="318" t="s">
        <v>851</v>
      </c>
      <c r="F168" s="318" t="s">
        <v>651</v>
      </c>
      <c r="G168" s="319">
        <v>21.95</v>
      </c>
      <c r="H168" s="316">
        <v>3</v>
      </c>
      <c r="I168" s="319">
        <v>65.849999999999994</v>
      </c>
    </row>
    <row r="169" spans="1:9" ht="21" customHeight="1">
      <c r="A169" s="316">
        <v>166</v>
      </c>
      <c r="B169" s="317">
        <v>40206</v>
      </c>
      <c r="C169" s="318" t="s">
        <v>850</v>
      </c>
      <c r="D169" s="318" t="s">
        <v>847</v>
      </c>
      <c r="E169" s="318" t="s">
        <v>849</v>
      </c>
      <c r="F169" s="318" t="s">
        <v>651</v>
      </c>
      <c r="G169" s="319">
        <v>19.95</v>
      </c>
      <c r="H169" s="316">
        <v>7</v>
      </c>
      <c r="I169" s="319">
        <v>139.65</v>
      </c>
    </row>
    <row r="170" spans="1:9" ht="21" customHeight="1">
      <c r="A170" s="316">
        <v>167</v>
      </c>
      <c r="B170" s="317">
        <v>40393</v>
      </c>
      <c r="C170" s="318" t="s">
        <v>850</v>
      </c>
      <c r="D170" s="318" t="s">
        <v>847</v>
      </c>
      <c r="E170" s="318" t="s">
        <v>848</v>
      </c>
      <c r="F170" s="318" t="s">
        <v>660</v>
      </c>
      <c r="G170" s="319">
        <v>22.95</v>
      </c>
      <c r="H170" s="316">
        <v>1</v>
      </c>
      <c r="I170" s="319">
        <v>22.95</v>
      </c>
    </row>
    <row r="171" spans="1:9" ht="21" customHeight="1">
      <c r="A171" s="316">
        <v>168</v>
      </c>
      <c r="B171" s="317">
        <v>40493</v>
      </c>
      <c r="C171" s="318" t="s">
        <v>850</v>
      </c>
      <c r="D171" s="318" t="s">
        <v>853</v>
      </c>
      <c r="E171" s="318" t="s">
        <v>849</v>
      </c>
      <c r="F171" s="318" t="s">
        <v>651</v>
      </c>
      <c r="G171" s="319">
        <v>19.95</v>
      </c>
      <c r="H171" s="316">
        <v>2</v>
      </c>
      <c r="I171" s="319">
        <v>39.9</v>
      </c>
    </row>
    <row r="172" spans="1:9" ht="21" customHeight="1">
      <c r="A172" s="316">
        <v>169</v>
      </c>
      <c r="B172" s="317">
        <v>40525</v>
      </c>
      <c r="C172" s="318" t="s">
        <v>845</v>
      </c>
      <c r="D172" s="318" t="s">
        <v>853</v>
      </c>
      <c r="E172" s="318" t="s">
        <v>851</v>
      </c>
      <c r="F172" s="318" t="s">
        <v>656</v>
      </c>
      <c r="G172" s="319">
        <v>21.95</v>
      </c>
      <c r="H172" s="316">
        <v>5</v>
      </c>
      <c r="I172" s="319">
        <v>109.75</v>
      </c>
    </row>
    <row r="173" spans="1:9" ht="21" customHeight="1">
      <c r="A173" s="316">
        <v>170</v>
      </c>
      <c r="B173" s="317">
        <v>40264</v>
      </c>
      <c r="C173" s="318" t="s">
        <v>850</v>
      </c>
      <c r="D173" s="318" t="s">
        <v>855</v>
      </c>
      <c r="E173" s="318" t="s">
        <v>848</v>
      </c>
      <c r="F173" s="318" t="s">
        <v>660</v>
      </c>
      <c r="G173" s="319">
        <v>22.95</v>
      </c>
      <c r="H173" s="316">
        <v>7</v>
      </c>
      <c r="I173" s="319">
        <v>160.65</v>
      </c>
    </row>
    <row r="174" spans="1:9" ht="21" customHeight="1">
      <c r="A174" s="316">
        <v>171</v>
      </c>
      <c r="B174" s="317">
        <v>40459</v>
      </c>
      <c r="C174" s="318" t="s">
        <v>845</v>
      </c>
      <c r="D174" s="318" t="s">
        <v>855</v>
      </c>
      <c r="E174" s="318" t="s">
        <v>862</v>
      </c>
      <c r="F174" s="318" t="s">
        <v>660</v>
      </c>
      <c r="G174" s="319">
        <v>24.95</v>
      </c>
      <c r="H174" s="316">
        <v>2</v>
      </c>
      <c r="I174" s="319">
        <v>49.9</v>
      </c>
    </row>
    <row r="175" spans="1:9" ht="21" customHeight="1">
      <c r="A175" s="316">
        <v>172</v>
      </c>
      <c r="B175" s="317">
        <v>40393</v>
      </c>
      <c r="C175" s="318" t="s">
        <v>850</v>
      </c>
      <c r="D175" s="318" t="s">
        <v>853</v>
      </c>
      <c r="E175" s="318" t="s">
        <v>848</v>
      </c>
      <c r="F175" s="318" t="s">
        <v>660</v>
      </c>
      <c r="G175" s="319">
        <v>22.95</v>
      </c>
      <c r="H175" s="316">
        <v>1</v>
      </c>
      <c r="I175" s="319">
        <v>22.95</v>
      </c>
    </row>
    <row r="176" spans="1:9" ht="21" customHeight="1">
      <c r="A176" s="316">
        <v>173</v>
      </c>
      <c r="B176" s="317">
        <v>40247</v>
      </c>
      <c r="C176" s="318" t="s">
        <v>845</v>
      </c>
      <c r="D176" s="318" t="s">
        <v>853</v>
      </c>
      <c r="E176" s="318" t="s">
        <v>848</v>
      </c>
      <c r="F176" s="318" t="s">
        <v>651</v>
      </c>
      <c r="G176" s="319">
        <v>22.95</v>
      </c>
      <c r="H176" s="316">
        <v>2</v>
      </c>
      <c r="I176" s="319">
        <v>45.9</v>
      </c>
    </row>
    <row r="177" spans="1:9" ht="21" customHeight="1">
      <c r="A177" s="316">
        <v>174</v>
      </c>
      <c r="B177" s="317">
        <v>40239</v>
      </c>
      <c r="C177" s="318" t="s">
        <v>850</v>
      </c>
      <c r="D177" s="318" t="s">
        <v>853</v>
      </c>
      <c r="E177" s="318" t="s">
        <v>848</v>
      </c>
      <c r="F177" s="318" t="s">
        <v>91</v>
      </c>
      <c r="G177" s="319">
        <v>22.95</v>
      </c>
      <c r="H177" s="316">
        <v>3</v>
      </c>
      <c r="I177" s="319">
        <v>68.849999999999994</v>
      </c>
    </row>
    <row r="178" spans="1:9" ht="21" customHeight="1">
      <c r="A178" s="316">
        <v>175</v>
      </c>
      <c r="B178" s="317">
        <v>40204</v>
      </c>
      <c r="C178" s="318" t="s">
        <v>850</v>
      </c>
      <c r="D178" s="318" t="s">
        <v>853</v>
      </c>
      <c r="E178" s="318" t="s">
        <v>848</v>
      </c>
      <c r="F178" s="318" t="s">
        <v>651</v>
      </c>
      <c r="G178" s="319">
        <v>22.95</v>
      </c>
      <c r="H178" s="316">
        <v>10</v>
      </c>
      <c r="I178" s="319">
        <v>229.5</v>
      </c>
    </row>
    <row r="179" spans="1:9" ht="21" customHeight="1">
      <c r="A179" s="316">
        <v>176</v>
      </c>
      <c r="B179" s="317">
        <v>40304</v>
      </c>
      <c r="C179" s="318" t="s">
        <v>850</v>
      </c>
      <c r="D179" s="318" t="s">
        <v>852</v>
      </c>
      <c r="E179" s="318" t="s">
        <v>861</v>
      </c>
      <c r="F179" s="318" t="s">
        <v>651</v>
      </c>
      <c r="G179" s="319">
        <v>29.95</v>
      </c>
      <c r="H179" s="316">
        <v>1</v>
      </c>
      <c r="I179" s="319">
        <v>29.95</v>
      </c>
    </row>
    <row r="180" spans="1:9" ht="21" customHeight="1">
      <c r="A180" s="316">
        <v>177</v>
      </c>
      <c r="B180" s="317">
        <v>40247</v>
      </c>
      <c r="C180" s="318" t="s">
        <v>845</v>
      </c>
      <c r="D180" s="318" t="s">
        <v>853</v>
      </c>
      <c r="E180" s="318" t="s">
        <v>849</v>
      </c>
      <c r="F180" s="318" t="s">
        <v>651</v>
      </c>
      <c r="G180" s="319">
        <v>19.95</v>
      </c>
      <c r="H180" s="316">
        <v>2</v>
      </c>
      <c r="I180" s="319">
        <v>39.9</v>
      </c>
    </row>
    <row r="181" spans="1:9" ht="21" customHeight="1">
      <c r="A181" s="316">
        <v>178</v>
      </c>
      <c r="B181" s="317">
        <v>40500</v>
      </c>
      <c r="C181" s="318" t="s">
        <v>845</v>
      </c>
      <c r="D181" s="318" t="s">
        <v>855</v>
      </c>
      <c r="E181" s="318" t="s">
        <v>851</v>
      </c>
      <c r="F181" s="318" t="s">
        <v>660</v>
      </c>
      <c r="G181" s="319">
        <v>21.95</v>
      </c>
      <c r="H181" s="316">
        <v>2</v>
      </c>
      <c r="I181" s="319">
        <v>43.9</v>
      </c>
    </row>
    <row r="182" spans="1:9" ht="21" customHeight="1">
      <c r="A182" s="316">
        <v>179</v>
      </c>
      <c r="B182" s="317">
        <v>40208</v>
      </c>
      <c r="C182" s="318" t="s">
        <v>845</v>
      </c>
      <c r="D182" s="318" t="s">
        <v>858</v>
      </c>
      <c r="E182" s="318" t="s">
        <v>849</v>
      </c>
      <c r="F182" s="318" t="s">
        <v>651</v>
      </c>
      <c r="G182" s="319">
        <v>19.95</v>
      </c>
      <c r="H182" s="316">
        <v>1</v>
      </c>
      <c r="I182" s="319">
        <v>19.95</v>
      </c>
    </row>
    <row r="183" spans="1:9" ht="21" customHeight="1">
      <c r="A183" s="316">
        <v>180</v>
      </c>
      <c r="B183" s="317">
        <v>40361</v>
      </c>
      <c r="C183" s="318" t="s">
        <v>850</v>
      </c>
      <c r="D183" s="318" t="s">
        <v>853</v>
      </c>
      <c r="E183" s="318" t="s">
        <v>861</v>
      </c>
      <c r="F183" s="318" t="s">
        <v>651</v>
      </c>
      <c r="G183" s="319">
        <v>29.95</v>
      </c>
      <c r="H183" s="316">
        <v>2</v>
      </c>
      <c r="I183" s="319">
        <v>59.9</v>
      </c>
    </row>
    <row r="184" spans="1:9" ht="21" customHeight="1">
      <c r="A184" s="316">
        <v>181</v>
      </c>
      <c r="B184" s="317">
        <v>40464</v>
      </c>
      <c r="C184" s="318" t="s">
        <v>845</v>
      </c>
      <c r="D184" s="318" t="s">
        <v>858</v>
      </c>
      <c r="E184" s="318" t="s">
        <v>849</v>
      </c>
      <c r="F184" s="318" t="s">
        <v>91</v>
      </c>
      <c r="G184" s="319">
        <v>19.95</v>
      </c>
      <c r="H184" s="316">
        <v>5</v>
      </c>
      <c r="I184" s="319">
        <v>99.75</v>
      </c>
    </row>
    <row r="185" spans="1:9" ht="21" customHeight="1">
      <c r="A185" s="316">
        <v>182</v>
      </c>
      <c r="B185" s="317">
        <v>40216</v>
      </c>
      <c r="C185" s="318" t="s">
        <v>850</v>
      </c>
      <c r="D185" s="318" t="s">
        <v>858</v>
      </c>
      <c r="E185" s="318" t="s">
        <v>862</v>
      </c>
      <c r="F185" s="318" t="s">
        <v>660</v>
      </c>
      <c r="G185" s="319">
        <v>24.95</v>
      </c>
      <c r="H185" s="316">
        <v>7</v>
      </c>
      <c r="I185" s="319">
        <v>174.65</v>
      </c>
    </row>
    <row r="186" spans="1:9" ht="21" customHeight="1">
      <c r="A186" s="316">
        <v>183</v>
      </c>
      <c r="B186" s="317">
        <v>40334</v>
      </c>
      <c r="C186" s="318" t="s">
        <v>850</v>
      </c>
      <c r="D186" s="318" t="s">
        <v>847</v>
      </c>
      <c r="E186" s="318" t="s">
        <v>851</v>
      </c>
      <c r="F186" s="318" t="s">
        <v>651</v>
      </c>
      <c r="G186" s="319">
        <v>21.95</v>
      </c>
      <c r="H186" s="316">
        <v>3</v>
      </c>
      <c r="I186" s="319">
        <v>65.849999999999994</v>
      </c>
    </row>
    <row r="187" spans="1:9" ht="21" customHeight="1">
      <c r="A187" s="316">
        <v>184</v>
      </c>
      <c r="B187" s="317">
        <v>40484</v>
      </c>
      <c r="C187" s="318" t="s">
        <v>850</v>
      </c>
      <c r="D187" s="318" t="s">
        <v>853</v>
      </c>
      <c r="E187" s="318" t="s">
        <v>860</v>
      </c>
      <c r="F187" s="318" t="s">
        <v>660</v>
      </c>
      <c r="G187" s="319">
        <v>24.95</v>
      </c>
      <c r="H187" s="316">
        <v>5</v>
      </c>
      <c r="I187" s="319">
        <v>124.75</v>
      </c>
    </row>
    <row r="188" spans="1:9" ht="21" customHeight="1">
      <c r="A188" s="316">
        <v>185</v>
      </c>
      <c r="B188" s="317">
        <v>40525</v>
      </c>
      <c r="C188" s="318" t="s">
        <v>850</v>
      </c>
      <c r="D188" s="318" t="s">
        <v>853</v>
      </c>
      <c r="E188" s="318" t="s">
        <v>851</v>
      </c>
      <c r="F188" s="318" t="s">
        <v>91</v>
      </c>
      <c r="G188" s="319">
        <v>21.95</v>
      </c>
      <c r="H188" s="316">
        <v>4</v>
      </c>
      <c r="I188" s="319">
        <v>87.8</v>
      </c>
    </row>
    <row r="189" spans="1:9" ht="21" customHeight="1">
      <c r="A189" s="316">
        <v>186</v>
      </c>
      <c r="B189" s="317">
        <v>40474</v>
      </c>
      <c r="C189" s="318" t="s">
        <v>850</v>
      </c>
      <c r="D189" s="318" t="s">
        <v>853</v>
      </c>
      <c r="E189" s="318" t="s">
        <v>848</v>
      </c>
      <c r="F189" s="318" t="s">
        <v>651</v>
      </c>
      <c r="G189" s="319">
        <v>22.95</v>
      </c>
      <c r="H189" s="316">
        <v>10</v>
      </c>
      <c r="I189" s="319">
        <v>229.5</v>
      </c>
    </row>
    <row r="190" spans="1:9" ht="21" customHeight="1">
      <c r="A190" s="316">
        <v>187</v>
      </c>
      <c r="B190" s="317">
        <v>40534</v>
      </c>
      <c r="C190" s="318" t="s">
        <v>845</v>
      </c>
      <c r="D190" s="318" t="s">
        <v>855</v>
      </c>
      <c r="E190" s="318" t="s">
        <v>849</v>
      </c>
      <c r="F190" s="318" t="s">
        <v>656</v>
      </c>
      <c r="G190" s="319">
        <v>19.95</v>
      </c>
      <c r="H190" s="316">
        <v>5</v>
      </c>
      <c r="I190" s="319">
        <v>99.75</v>
      </c>
    </row>
    <row r="191" spans="1:9" ht="21" customHeight="1">
      <c r="A191" s="316">
        <v>188</v>
      </c>
      <c r="B191" s="317">
        <v>40411</v>
      </c>
      <c r="C191" s="318" t="s">
        <v>845</v>
      </c>
      <c r="D191" s="318" t="s">
        <v>855</v>
      </c>
      <c r="E191" s="318" t="s">
        <v>849</v>
      </c>
      <c r="F191" s="318" t="s">
        <v>660</v>
      </c>
      <c r="G191" s="319">
        <v>19.95</v>
      </c>
      <c r="H191" s="316">
        <v>1</v>
      </c>
      <c r="I191" s="319">
        <v>19.95</v>
      </c>
    </row>
    <row r="192" spans="1:9" ht="21" customHeight="1">
      <c r="A192" s="316">
        <v>189</v>
      </c>
      <c r="B192" s="317">
        <v>40418</v>
      </c>
      <c r="C192" s="318" t="s">
        <v>845</v>
      </c>
      <c r="D192" s="318" t="s">
        <v>855</v>
      </c>
      <c r="E192" s="318" t="s">
        <v>849</v>
      </c>
      <c r="F192" s="318" t="s">
        <v>660</v>
      </c>
      <c r="G192" s="319">
        <v>19.95</v>
      </c>
      <c r="H192" s="316">
        <v>1</v>
      </c>
      <c r="I192" s="319">
        <v>19.95</v>
      </c>
    </row>
    <row r="193" spans="1:9" ht="21" customHeight="1">
      <c r="A193" s="316">
        <v>190</v>
      </c>
      <c r="B193" s="317">
        <v>40349</v>
      </c>
      <c r="C193" s="318" t="s">
        <v>850</v>
      </c>
      <c r="D193" s="318" t="s">
        <v>852</v>
      </c>
      <c r="E193" s="318" t="s">
        <v>862</v>
      </c>
      <c r="F193" s="318" t="s">
        <v>660</v>
      </c>
      <c r="G193" s="319">
        <v>24.95</v>
      </c>
      <c r="H193" s="316">
        <v>4</v>
      </c>
      <c r="I193" s="319">
        <v>99.8</v>
      </c>
    </row>
    <row r="194" spans="1:9" ht="21" customHeight="1">
      <c r="A194" s="316">
        <v>191</v>
      </c>
      <c r="B194" s="317">
        <v>40298</v>
      </c>
      <c r="C194" s="318" t="s">
        <v>845</v>
      </c>
      <c r="D194" s="318" t="s">
        <v>847</v>
      </c>
      <c r="E194" s="318" t="s">
        <v>862</v>
      </c>
      <c r="F194" s="318" t="s">
        <v>91</v>
      </c>
      <c r="G194" s="319">
        <v>24.95</v>
      </c>
      <c r="H194" s="316">
        <v>1</v>
      </c>
      <c r="I194" s="319">
        <v>24.95</v>
      </c>
    </row>
    <row r="195" spans="1:9" ht="21" customHeight="1">
      <c r="A195" s="316">
        <v>192</v>
      </c>
      <c r="B195" s="317">
        <v>40465</v>
      </c>
      <c r="C195" s="318" t="s">
        <v>850</v>
      </c>
      <c r="D195" s="318" t="s">
        <v>847</v>
      </c>
      <c r="E195" s="318" t="s">
        <v>848</v>
      </c>
      <c r="F195" s="318" t="s">
        <v>660</v>
      </c>
      <c r="G195" s="319">
        <v>22.95</v>
      </c>
      <c r="H195" s="316">
        <v>5</v>
      </c>
      <c r="I195" s="319">
        <v>114.75</v>
      </c>
    </row>
    <row r="196" spans="1:9" ht="21" customHeight="1">
      <c r="A196" s="316">
        <v>193</v>
      </c>
      <c r="B196" s="317">
        <v>40394</v>
      </c>
      <c r="C196" s="318" t="s">
        <v>850</v>
      </c>
      <c r="D196" s="318" t="s">
        <v>853</v>
      </c>
      <c r="E196" s="318" t="s">
        <v>849</v>
      </c>
      <c r="F196" s="318" t="s">
        <v>651</v>
      </c>
      <c r="G196" s="319">
        <v>19.95</v>
      </c>
      <c r="H196" s="316">
        <v>3</v>
      </c>
      <c r="I196" s="319">
        <v>59.849999999999994</v>
      </c>
    </row>
    <row r="197" spans="1:9" ht="21" customHeight="1">
      <c r="A197" s="316">
        <v>194</v>
      </c>
      <c r="B197" s="317">
        <v>40479</v>
      </c>
      <c r="C197" s="318" t="s">
        <v>845</v>
      </c>
      <c r="D197" s="318" t="s">
        <v>855</v>
      </c>
      <c r="E197" s="318" t="s">
        <v>851</v>
      </c>
      <c r="F197" s="318" t="s">
        <v>651</v>
      </c>
      <c r="G197" s="319">
        <v>21.95</v>
      </c>
      <c r="H197" s="316">
        <v>2</v>
      </c>
      <c r="I197" s="319">
        <v>43.9</v>
      </c>
    </row>
    <row r="198" spans="1:9" ht="21" customHeight="1">
      <c r="A198" s="316">
        <v>195</v>
      </c>
      <c r="B198" s="317">
        <v>40486</v>
      </c>
      <c r="C198" s="318" t="s">
        <v>850</v>
      </c>
      <c r="D198" s="318" t="s">
        <v>852</v>
      </c>
      <c r="E198" s="318" t="s">
        <v>860</v>
      </c>
      <c r="F198" s="318" t="s">
        <v>651</v>
      </c>
      <c r="G198" s="319">
        <v>24.95</v>
      </c>
      <c r="H198" s="316">
        <v>3</v>
      </c>
      <c r="I198" s="319">
        <v>74.849999999999994</v>
      </c>
    </row>
    <row r="199" spans="1:9" ht="21" customHeight="1">
      <c r="A199" s="316">
        <v>196</v>
      </c>
      <c r="B199" s="317">
        <v>40183</v>
      </c>
      <c r="C199" s="318" t="s">
        <v>850</v>
      </c>
      <c r="D199" s="318" t="s">
        <v>855</v>
      </c>
      <c r="E199" s="318" t="s">
        <v>849</v>
      </c>
      <c r="F199" s="318" t="s">
        <v>660</v>
      </c>
      <c r="G199" s="319">
        <v>19.95</v>
      </c>
      <c r="H199" s="316">
        <v>1</v>
      </c>
      <c r="I199" s="319">
        <v>19.95</v>
      </c>
    </row>
    <row r="200" spans="1:9" ht="21" customHeight="1">
      <c r="A200" s="316">
        <v>197</v>
      </c>
      <c r="B200" s="317">
        <v>40523</v>
      </c>
      <c r="C200" s="318" t="s">
        <v>845</v>
      </c>
      <c r="D200" s="318" t="s">
        <v>853</v>
      </c>
      <c r="E200" s="318" t="s">
        <v>848</v>
      </c>
      <c r="F200" s="318" t="s">
        <v>651</v>
      </c>
      <c r="G200" s="319">
        <v>22.95</v>
      </c>
      <c r="H200" s="316">
        <v>1</v>
      </c>
      <c r="I200" s="319">
        <v>22.95</v>
      </c>
    </row>
    <row r="201" spans="1:9" ht="21" customHeight="1">
      <c r="A201" s="316">
        <v>198</v>
      </c>
      <c r="B201" s="317">
        <v>40377</v>
      </c>
      <c r="C201" s="318" t="s">
        <v>850</v>
      </c>
      <c r="D201" s="318" t="s">
        <v>855</v>
      </c>
      <c r="E201" s="318" t="s">
        <v>851</v>
      </c>
      <c r="F201" s="318" t="s">
        <v>651</v>
      </c>
      <c r="G201" s="319">
        <v>21.95</v>
      </c>
      <c r="H201" s="316">
        <v>7</v>
      </c>
      <c r="I201" s="319">
        <v>153.65</v>
      </c>
    </row>
    <row r="202" spans="1:9" ht="21" customHeight="1">
      <c r="A202" s="316">
        <v>199</v>
      </c>
      <c r="B202" s="317">
        <v>40329</v>
      </c>
      <c r="C202" s="318" t="s">
        <v>850</v>
      </c>
      <c r="D202" s="318" t="s">
        <v>853</v>
      </c>
      <c r="E202" s="318" t="s">
        <v>849</v>
      </c>
      <c r="F202" s="318" t="s">
        <v>651</v>
      </c>
      <c r="G202" s="319">
        <v>19.95</v>
      </c>
      <c r="H202" s="316">
        <v>2</v>
      </c>
      <c r="I202" s="319">
        <v>39.9</v>
      </c>
    </row>
    <row r="203" spans="1:9" ht="21" customHeight="1">
      <c r="A203" s="316">
        <v>200</v>
      </c>
      <c r="B203" s="317">
        <v>40528</v>
      </c>
      <c r="C203" s="318" t="s">
        <v>845</v>
      </c>
      <c r="D203" s="318" t="s">
        <v>855</v>
      </c>
      <c r="E203" s="318" t="s">
        <v>851</v>
      </c>
      <c r="F203" s="318" t="s">
        <v>651</v>
      </c>
      <c r="G203" s="319">
        <v>21.95</v>
      </c>
      <c r="H203" s="316">
        <v>6</v>
      </c>
      <c r="I203" s="319">
        <v>131.69999999999999</v>
      </c>
    </row>
  </sheetData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30"/>
  <dimension ref="A1"/>
  <sheetViews>
    <sheetView showGridLines="0" workbookViewId="0"/>
  </sheetViews>
  <sheetFormatPr defaultColWidth="9.109375" defaultRowHeight="13.2"/>
  <cols>
    <col min="1" max="16384" width="9.109375" style="212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9"/>
  <dimension ref="B1:M76"/>
  <sheetViews>
    <sheetView showGridLines="0" workbookViewId="0"/>
  </sheetViews>
  <sheetFormatPr defaultColWidth="9.109375" defaultRowHeight="13.8"/>
  <cols>
    <col min="1" max="1" width="9.109375" style="89"/>
    <col min="2" max="2" width="13" style="89" customWidth="1"/>
    <col min="3" max="3" width="12.6640625" style="89" customWidth="1"/>
    <col min="4" max="4" width="15.109375" style="89" bestFit="1" customWidth="1"/>
    <col min="5" max="9" width="12.6640625" style="89" customWidth="1"/>
    <col min="10" max="10" width="16.44140625" style="89" customWidth="1"/>
    <col min="11" max="11" width="9.109375" style="89"/>
    <col min="12" max="12" width="57.5546875" style="89" bestFit="1" customWidth="1"/>
    <col min="13" max="13" width="14.5546875" style="89" bestFit="1" customWidth="1"/>
    <col min="14" max="16384" width="9.109375" style="89"/>
  </cols>
  <sheetData>
    <row r="1" spans="2:13" s="1" customFormat="1" ht="19.5" customHeight="1"/>
    <row r="2" spans="2:13" s="1" customFormat="1" ht="19.5" customHeight="1"/>
    <row r="3" spans="2:13" s="1" customFormat="1" ht="38.25" customHeight="1" thickBot="1">
      <c r="B3" s="2" t="s">
        <v>236</v>
      </c>
      <c r="C3" s="3"/>
      <c r="D3" s="3"/>
      <c r="E3" s="3"/>
      <c r="F3" s="3"/>
      <c r="G3" s="3"/>
    </row>
    <row r="4" spans="2:13" s="1" customFormat="1" ht="17.25" customHeight="1">
      <c r="B4" s="84"/>
      <c r="C4" s="85"/>
      <c r="D4" s="85"/>
      <c r="E4" s="85"/>
      <c r="F4" s="85"/>
      <c r="G4" s="85"/>
      <c r="H4" s="85"/>
    </row>
    <row r="5" spans="2:13" s="85" customFormat="1" ht="17.25" customHeight="1"/>
    <row r="6" spans="2:13" s="85" customFormat="1" ht="35.25" customHeight="1">
      <c r="B6" s="86"/>
      <c r="C6" s="87"/>
      <c r="I6" s="1"/>
      <c r="J6" s="1"/>
      <c r="K6" s="1"/>
      <c r="L6" s="1"/>
      <c r="M6" s="1"/>
    </row>
    <row r="7" spans="2:13">
      <c r="B7" s="88" t="s">
        <v>110</v>
      </c>
      <c r="C7" s="88" t="s">
        <v>39</v>
      </c>
      <c r="D7" s="88" t="s">
        <v>237</v>
      </c>
      <c r="E7" s="88" t="s">
        <v>238</v>
      </c>
      <c r="F7" s="88" t="s">
        <v>239</v>
      </c>
      <c r="G7" s="88" t="s">
        <v>240</v>
      </c>
      <c r="H7" s="88" t="s">
        <v>241</v>
      </c>
      <c r="I7" s="88" t="s">
        <v>242</v>
      </c>
      <c r="J7" s="88" t="s">
        <v>243</v>
      </c>
    </row>
    <row r="8" spans="2:13">
      <c r="B8" s="90" t="s">
        <v>3</v>
      </c>
      <c r="C8" s="91" t="s">
        <v>244</v>
      </c>
      <c r="D8" s="91" t="s">
        <v>245</v>
      </c>
      <c r="E8" s="90">
        <v>5230</v>
      </c>
      <c r="F8" s="90">
        <v>3569</v>
      </c>
      <c r="G8" s="90">
        <v>4975</v>
      </c>
      <c r="H8" s="90">
        <v>0</v>
      </c>
      <c r="I8" s="90">
        <v>6731</v>
      </c>
      <c r="J8" s="92">
        <f>SUM(E8:I8)</f>
        <v>20505</v>
      </c>
    </row>
    <row r="9" spans="2:13">
      <c r="B9" s="90" t="s">
        <v>3</v>
      </c>
      <c r="C9" s="91" t="s">
        <v>246</v>
      </c>
      <c r="D9" s="91" t="s">
        <v>245</v>
      </c>
      <c r="E9" s="90">
        <v>5827</v>
      </c>
      <c r="F9" s="90">
        <v>1221</v>
      </c>
      <c r="G9" s="90">
        <v>0</v>
      </c>
      <c r="H9" s="90">
        <v>1029</v>
      </c>
      <c r="I9" s="90">
        <v>4458</v>
      </c>
      <c r="J9" s="92">
        <f t="shared" ref="J9:J72" si="0">SUM(E9:I9)</f>
        <v>12535</v>
      </c>
    </row>
    <row r="10" spans="2:13">
      <c r="B10" s="90" t="s">
        <v>3</v>
      </c>
      <c r="C10" s="91" t="s">
        <v>247</v>
      </c>
      <c r="D10" s="91" t="s">
        <v>245</v>
      </c>
      <c r="E10" s="90">
        <v>4896</v>
      </c>
      <c r="F10" s="90">
        <v>2537</v>
      </c>
      <c r="G10" s="90">
        <v>1084</v>
      </c>
      <c r="H10" s="90">
        <v>0</v>
      </c>
      <c r="I10" s="90">
        <v>4905</v>
      </c>
      <c r="J10" s="92">
        <f t="shared" si="0"/>
        <v>13422</v>
      </c>
    </row>
    <row r="11" spans="2:13">
      <c r="B11" s="90" t="s">
        <v>3</v>
      </c>
      <c r="C11" s="91" t="s">
        <v>248</v>
      </c>
      <c r="D11" s="91" t="s">
        <v>249</v>
      </c>
      <c r="E11" s="90">
        <v>3016</v>
      </c>
      <c r="F11" s="90">
        <v>0</v>
      </c>
      <c r="G11" s="90">
        <v>6775</v>
      </c>
      <c r="H11" s="90">
        <v>2726</v>
      </c>
      <c r="I11" s="90">
        <v>1338</v>
      </c>
      <c r="J11" s="92">
        <f t="shared" si="0"/>
        <v>13855</v>
      </c>
    </row>
    <row r="12" spans="2:13">
      <c r="B12" s="90" t="s">
        <v>3</v>
      </c>
      <c r="C12" s="91" t="s">
        <v>250</v>
      </c>
      <c r="D12" s="91" t="s">
        <v>249</v>
      </c>
      <c r="E12" s="90">
        <v>4550</v>
      </c>
      <c r="F12" s="90">
        <v>6146</v>
      </c>
      <c r="G12" s="90">
        <v>747</v>
      </c>
      <c r="H12" s="90">
        <v>6162</v>
      </c>
      <c r="I12" s="90">
        <v>1682</v>
      </c>
      <c r="J12" s="92">
        <f t="shared" si="0"/>
        <v>19287</v>
      </c>
    </row>
    <row r="13" spans="2:13">
      <c r="B13" s="90" t="s">
        <v>3</v>
      </c>
      <c r="C13" s="91" t="s">
        <v>251</v>
      </c>
      <c r="D13" s="91" t="s">
        <v>245</v>
      </c>
      <c r="E13" s="90">
        <v>4402</v>
      </c>
      <c r="F13" s="90">
        <v>6402</v>
      </c>
      <c r="G13" s="90">
        <v>5967</v>
      </c>
      <c r="H13" s="90">
        <v>3467</v>
      </c>
      <c r="I13" s="90">
        <v>315</v>
      </c>
      <c r="J13" s="92">
        <f t="shared" si="0"/>
        <v>20553</v>
      </c>
    </row>
    <row r="14" spans="2:13">
      <c r="B14" s="90" t="s">
        <v>3</v>
      </c>
      <c r="C14" s="91" t="s">
        <v>252</v>
      </c>
      <c r="D14" s="91" t="s">
        <v>245</v>
      </c>
      <c r="E14" s="90">
        <v>0</v>
      </c>
      <c r="F14" s="90">
        <v>3230</v>
      </c>
      <c r="G14" s="90">
        <v>2594</v>
      </c>
      <c r="H14" s="90">
        <v>5037</v>
      </c>
      <c r="I14" s="90">
        <v>4018</v>
      </c>
      <c r="J14" s="92">
        <f t="shared" si="0"/>
        <v>14879</v>
      </c>
    </row>
    <row r="15" spans="2:13" ht="14.4">
      <c r="B15" s="90" t="s">
        <v>4</v>
      </c>
      <c r="C15" s="91" t="s">
        <v>244</v>
      </c>
      <c r="D15" s="91" t="s">
        <v>245</v>
      </c>
      <c r="E15" s="90">
        <v>4971</v>
      </c>
      <c r="F15" s="90">
        <v>3245</v>
      </c>
      <c r="G15" s="90">
        <v>4245</v>
      </c>
      <c r="H15" s="90">
        <v>1754</v>
      </c>
      <c r="I15" s="90">
        <v>1230</v>
      </c>
      <c r="J15" s="92">
        <f t="shared" si="0"/>
        <v>15445</v>
      </c>
      <c r="L15" s="93" t="s">
        <v>253</v>
      </c>
      <c r="M15" s="94"/>
    </row>
    <row r="16" spans="2:13" ht="14.4">
      <c r="B16" s="90" t="s">
        <v>4</v>
      </c>
      <c r="C16" s="91" t="s">
        <v>247</v>
      </c>
      <c r="D16" s="91" t="s">
        <v>245</v>
      </c>
      <c r="E16" s="90">
        <v>4170</v>
      </c>
      <c r="F16" s="90">
        <v>1096</v>
      </c>
      <c r="G16" s="90">
        <v>0</v>
      </c>
      <c r="H16" s="90">
        <v>4368</v>
      </c>
      <c r="I16" s="90">
        <v>0</v>
      </c>
      <c r="J16" s="92">
        <f t="shared" si="0"/>
        <v>9634</v>
      </c>
      <c r="L16" s="95" t="s">
        <v>254</v>
      </c>
      <c r="M16" s="96"/>
    </row>
    <row r="17" spans="2:13" ht="14.4">
      <c r="B17" s="90" t="s">
        <v>4</v>
      </c>
      <c r="C17" s="91" t="s">
        <v>248</v>
      </c>
      <c r="D17" s="91" t="s">
        <v>249</v>
      </c>
      <c r="E17" s="90">
        <v>917</v>
      </c>
      <c r="F17" s="90">
        <v>2994</v>
      </c>
      <c r="G17" s="90">
        <v>0</v>
      </c>
      <c r="H17" s="90">
        <v>1853</v>
      </c>
      <c r="I17" s="90">
        <v>3000</v>
      </c>
      <c r="J17" s="92">
        <f t="shared" si="0"/>
        <v>8764</v>
      </c>
      <c r="L17" s="95" t="s">
        <v>255</v>
      </c>
      <c r="M17" s="97"/>
    </row>
    <row r="18" spans="2:13" ht="14.4">
      <c r="B18" s="90" t="s">
        <v>4</v>
      </c>
      <c r="C18" s="91" t="s">
        <v>251</v>
      </c>
      <c r="D18" s="91" t="s">
        <v>245</v>
      </c>
      <c r="E18" s="90">
        <v>0</v>
      </c>
      <c r="F18" s="90">
        <v>5714</v>
      </c>
      <c r="G18" s="90">
        <v>5185</v>
      </c>
      <c r="H18" s="90">
        <v>1904</v>
      </c>
      <c r="I18" s="90">
        <v>3295</v>
      </c>
      <c r="J18" s="92">
        <f t="shared" si="0"/>
        <v>16098</v>
      </c>
      <c r="L18" s="95" t="s">
        <v>256</v>
      </c>
      <c r="M18" s="98"/>
    </row>
    <row r="19" spans="2:13" ht="15" thickBot="1">
      <c r="B19" s="90" t="s">
        <v>4</v>
      </c>
      <c r="C19" s="91" t="s">
        <v>252</v>
      </c>
      <c r="D19" s="91" t="s">
        <v>245</v>
      </c>
      <c r="E19" s="90">
        <v>3141</v>
      </c>
      <c r="F19" s="90">
        <v>278</v>
      </c>
      <c r="G19" s="90">
        <v>5588</v>
      </c>
      <c r="H19" s="90">
        <v>5161</v>
      </c>
      <c r="I19" s="90">
        <v>0</v>
      </c>
      <c r="J19" s="92">
        <f t="shared" si="0"/>
        <v>14168</v>
      </c>
      <c r="L19" s="99" t="s">
        <v>257</v>
      </c>
      <c r="M19" s="100"/>
    </row>
    <row r="20" spans="2:13">
      <c r="B20" s="90" t="s">
        <v>5</v>
      </c>
      <c r="C20" s="91" t="s">
        <v>244</v>
      </c>
      <c r="D20" s="91" t="s">
        <v>245</v>
      </c>
      <c r="E20" s="90">
        <v>2747</v>
      </c>
      <c r="F20" s="90">
        <v>0</v>
      </c>
      <c r="G20" s="90">
        <v>5641</v>
      </c>
      <c r="H20" s="90">
        <v>1918</v>
      </c>
      <c r="I20" s="90">
        <v>1818</v>
      </c>
      <c r="J20" s="92">
        <f t="shared" si="0"/>
        <v>12124</v>
      </c>
    </row>
    <row r="21" spans="2:13">
      <c r="B21" s="90" t="s">
        <v>5</v>
      </c>
      <c r="C21" s="91" t="s">
        <v>258</v>
      </c>
      <c r="D21" s="91" t="s">
        <v>259</v>
      </c>
      <c r="E21" s="90">
        <v>3789</v>
      </c>
      <c r="F21" s="90">
        <v>0</v>
      </c>
      <c r="G21" s="90">
        <v>1597</v>
      </c>
      <c r="H21" s="90">
        <v>0</v>
      </c>
      <c r="I21" s="90">
        <v>2099</v>
      </c>
      <c r="J21" s="92">
        <f t="shared" si="0"/>
        <v>7485</v>
      </c>
    </row>
    <row r="22" spans="2:13">
      <c r="B22" s="90" t="s">
        <v>5</v>
      </c>
      <c r="C22" s="91" t="s">
        <v>247</v>
      </c>
      <c r="D22" s="91" t="s">
        <v>245</v>
      </c>
      <c r="E22" s="90">
        <v>5820</v>
      </c>
      <c r="F22" s="90">
        <v>3259</v>
      </c>
      <c r="G22" s="90">
        <v>3174</v>
      </c>
      <c r="H22" s="90">
        <v>2587</v>
      </c>
      <c r="I22" s="90">
        <v>2472</v>
      </c>
      <c r="J22" s="92">
        <f t="shared" si="0"/>
        <v>17312</v>
      </c>
    </row>
    <row r="23" spans="2:13">
      <c r="B23" s="90" t="s">
        <v>5</v>
      </c>
      <c r="C23" s="91" t="s">
        <v>248</v>
      </c>
      <c r="D23" s="91" t="s">
        <v>249</v>
      </c>
      <c r="E23" s="90">
        <v>4407</v>
      </c>
      <c r="F23" s="90">
        <v>0</v>
      </c>
      <c r="G23" s="90">
        <v>6592</v>
      </c>
      <c r="H23" s="90">
        <v>893</v>
      </c>
      <c r="I23" s="90">
        <v>0</v>
      </c>
      <c r="J23" s="92">
        <f t="shared" si="0"/>
        <v>11892</v>
      </c>
    </row>
    <row r="24" spans="2:13">
      <c r="B24" s="90" t="s">
        <v>5</v>
      </c>
      <c r="C24" s="91" t="s">
        <v>251</v>
      </c>
      <c r="D24" s="91" t="s">
        <v>245</v>
      </c>
      <c r="E24" s="90">
        <v>6088</v>
      </c>
      <c r="F24" s="90">
        <v>5933</v>
      </c>
      <c r="G24" s="90">
        <v>2387</v>
      </c>
      <c r="H24" s="90">
        <v>4857</v>
      </c>
      <c r="I24" s="90">
        <v>5747</v>
      </c>
      <c r="J24" s="92">
        <f t="shared" si="0"/>
        <v>25012</v>
      </c>
    </row>
    <row r="25" spans="2:13">
      <c r="B25" s="90" t="s">
        <v>6</v>
      </c>
      <c r="C25" s="91" t="s">
        <v>244</v>
      </c>
      <c r="D25" s="91" t="s">
        <v>245</v>
      </c>
      <c r="E25" s="90">
        <v>6895</v>
      </c>
      <c r="F25" s="90">
        <v>4739</v>
      </c>
      <c r="G25" s="90">
        <v>0</v>
      </c>
      <c r="H25" s="90">
        <v>3962</v>
      </c>
      <c r="I25" s="90">
        <v>1447</v>
      </c>
      <c r="J25" s="92">
        <f t="shared" si="0"/>
        <v>17043</v>
      </c>
    </row>
    <row r="26" spans="2:13">
      <c r="B26" s="90" t="s">
        <v>6</v>
      </c>
      <c r="C26" s="91" t="s">
        <v>246</v>
      </c>
      <c r="D26" s="91" t="s">
        <v>245</v>
      </c>
      <c r="E26" s="90">
        <v>3204</v>
      </c>
      <c r="F26" s="90">
        <v>6346</v>
      </c>
      <c r="G26" s="90">
        <v>1757</v>
      </c>
      <c r="H26" s="90">
        <v>6584</v>
      </c>
      <c r="I26" s="90">
        <v>4331</v>
      </c>
      <c r="J26" s="92">
        <f t="shared" si="0"/>
        <v>22222</v>
      </c>
    </row>
    <row r="27" spans="2:13">
      <c r="B27" s="90" t="s">
        <v>6</v>
      </c>
      <c r="C27" s="91" t="s">
        <v>258</v>
      </c>
      <c r="D27" s="91" t="s">
        <v>259</v>
      </c>
      <c r="E27" s="90">
        <v>0</v>
      </c>
      <c r="F27" s="90">
        <v>0</v>
      </c>
      <c r="G27" s="90">
        <v>4240</v>
      </c>
      <c r="H27" s="90">
        <v>0</v>
      </c>
      <c r="I27" s="90">
        <v>2888</v>
      </c>
      <c r="J27" s="92">
        <f t="shared" si="0"/>
        <v>7128</v>
      </c>
    </row>
    <row r="28" spans="2:13">
      <c r="B28" s="90" t="s">
        <v>6</v>
      </c>
      <c r="C28" s="91" t="s">
        <v>260</v>
      </c>
      <c r="D28" s="91" t="s">
        <v>249</v>
      </c>
      <c r="E28" s="90">
        <v>2583</v>
      </c>
      <c r="F28" s="90">
        <v>4857</v>
      </c>
      <c r="G28" s="90">
        <v>4151</v>
      </c>
      <c r="H28" s="90">
        <v>865</v>
      </c>
      <c r="I28" s="90">
        <v>1389</v>
      </c>
      <c r="J28" s="92">
        <f t="shared" si="0"/>
        <v>13845</v>
      </c>
    </row>
    <row r="29" spans="2:13">
      <c r="B29" s="90" t="s">
        <v>6</v>
      </c>
      <c r="C29" s="91" t="s">
        <v>248</v>
      </c>
      <c r="D29" s="91" t="s">
        <v>249</v>
      </c>
      <c r="E29" s="90">
        <v>687</v>
      </c>
      <c r="F29" s="90">
        <v>6146</v>
      </c>
      <c r="G29" s="90">
        <v>6394</v>
      </c>
      <c r="H29" s="90">
        <v>4375</v>
      </c>
      <c r="I29" s="90">
        <v>1925</v>
      </c>
      <c r="J29" s="92">
        <f t="shared" si="0"/>
        <v>19527</v>
      </c>
    </row>
    <row r="30" spans="2:13">
      <c r="B30" s="90" t="s">
        <v>7</v>
      </c>
      <c r="C30" s="91" t="s">
        <v>244</v>
      </c>
      <c r="D30" s="91" t="s">
        <v>245</v>
      </c>
      <c r="E30" s="90">
        <v>0</v>
      </c>
      <c r="F30" s="90">
        <v>644</v>
      </c>
      <c r="G30" s="90">
        <v>7006</v>
      </c>
      <c r="H30" s="90">
        <v>3061</v>
      </c>
      <c r="I30" s="90">
        <v>352</v>
      </c>
      <c r="J30" s="92">
        <f t="shared" si="0"/>
        <v>11063</v>
      </c>
    </row>
    <row r="31" spans="2:13">
      <c r="B31" s="90" t="s">
        <v>7</v>
      </c>
      <c r="C31" s="91" t="s">
        <v>246</v>
      </c>
      <c r="D31" s="91" t="s">
        <v>245</v>
      </c>
      <c r="E31" s="90">
        <v>2840</v>
      </c>
      <c r="F31" s="90">
        <v>4761</v>
      </c>
      <c r="G31" s="90">
        <v>0</v>
      </c>
      <c r="H31" s="90">
        <v>2091</v>
      </c>
      <c r="I31" s="90">
        <v>0</v>
      </c>
      <c r="J31" s="92">
        <f t="shared" si="0"/>
        <v>9692</v>
      </c>
    </row>
    <row r="32" spans="2:13">
      <c r="B32" s="90" t="s">
        <v>7</v>
      </c>
      <c r="C32" s="91" t="s">
        <v>247</v>
      </c>
      <c r="D32" s="91" t="s">
        <v>245</v>
      </c>
      <c r="E32" s="90">
        <v>2594</v>
      </c>
      <c r="F32" s="90">
        <v>0</v>
      </c>
      <c r="G32" s="90">
        <v>4268</v>
      </c>
      <c r="H32" s="90">
        <v>5407</v>
      </c>
      <c r="I32" s="90">
        <v>6473</v>
      </c>
      <c r="J32" s="92">
        <f t="shared" si="0"/>
        <v>18742</v>
      </c>
    </row>
    <row r="33" spans="2:10">
      <c r="B33" s="90" t="s">
        <v>7</v>
      </c>
      <c r="C33" s="91" t="s">
        <v>260</v>
      </c>
      <c r="D33" s="91" t="s">
        <v>249</v>
      </c>
      <c r="E33" s="90">
        <v>0</v>
      </c>
      <c r="F33" s="90">
        <v>761</v>
      </c>
      <c r="G33" s="90">
        <v>2445</v>
      </c>
      <c r="H33" s="90">
        <v>4647</v>
      </c>
      <c r="I33" s="90">
        <v>0</v>
      </c>
      <c r="J33" s="92">
        <f t="shared" si="0"/>
        <v>7853</v>
      </c>
    </row>
    <row r="34" spans="2:10">
      <c r="B34" s="90" t="s">
        <v>7</v>
      </c>
      <c r="C34" s="91" t="s">
        <v>248</v>
      </c>
      <c r="D34" s="91" t="s">
        <v>249</v>
      </c>
      <c r="E34" s="90">
        <v>4378</v>
      </c>
      <c r="F34" s="90">
        <v>5934</v>
      </c>
      <c r="G34" s="90">
        <v>6828</v>
      </c>
      <c r="H34" s="90">
        <v>1836</v>
      </c>
      <c r="I34" s="90">
        <v>0</v>
      </c>
      <c r="J34" s="92">
        <f t="shared" si="0"/>
        <v>18976</v>
      </c>
    </row>
    <row r="35" spans="2:10">
      <c r="B35" s="90" t="s">
        <v>7</v>
      </c>
      <c r="C35" s="91" t="s">
        <v>261</v>
      </c>
      <c r="D35" s="91" t="s">
        <v>259</v>
      </c>
      <c r="E35" s="90">
        <v>0</v>
      </c>
      <c r="F35" s="90">
        <v>0</v>
      </c>
      <c r="G35" s="90">
        <v>2041</v>
      </c>
      <c r="H35" s="90">
        <v>6590</v>
      </c>
      <c r="I35" s="90">
        <v>1846</v>
      </c>
      <c r="J35" s="92">
        <f t="shared" si="0"/>
        <v>10477</v>
      </c>
    </row>
    <row r="36" spans="2:10">
      <c r="B36" s="90" t="s">
        <v>262</v>
      </c>
      <c r="C36" s="91" t="s">
        <v>244</v>
      </c>
      <c r="D36" s="91" t="s">
        <v>245</v>
      </c>
      <c r="E36" s="90">
        <v>6570</v>
      </c>
      <c r="F36" s="90">
        <v>3431</v>
      </c>
      <c r="G36" s="90">
        <v>1483</v>
      </c>
      <c r="H36" s="90">
        <v>0</v>
      </c>
      <c r="I36" s="90">
        <v>0</v>
      </c>
      <c r="J36" s="92">
        <f t="shared" si="0"/>
        <v>11484</v>
      </c>
    </row>
    <row r="37" spans="2:10">
      <c r="B37" s="90" t="s">
        <v>262</v>
      </c>
      <c r="C37" s="91" t="s">
        <v>247</v>
      </c>
      <c r="D37" s="91" t="s">
        <v>245</v>
      </c>
      <c r="E37" s="90">
        <v>4854</v>
      </c>
      <c r="F37" s="90">
        <v>3089</v>
      </c>
      <c r="G37" s="90">
        <v>7117</v>
      </c>
      <c r="H37" s="90">
        <v>4169</v>
      </c>
      <c r="I37" s="90">
        <v>3299</v>
      </c>
      <c r="J37" s="92">
        <f t="shared" si="0"/>
        <v>22528</v>
      </c>
    </row>
    <row r="38" spans="2:10">
      <c r="B38" s="90" t="s">
        <v>262</v>
      </c>
      <c r="C38" s="91" t="s">
        <v>248</v>
      </c>
      <c r="D38" s="91" t="s">
        <v>249</v>
      </c>
      <c r="E38" s="90">
        <v>1807</v>
      </c>
      <c r="F38" s="90">
        <v>3996</v>
      </c>
      <c r="G38" s="90">
        <v>5276</v>
      </c>
      <c r="H38" s="90">
        <v>3032</v>
      </c>
      <c r="I38" s="90">
        <v>4772</v>
      </c>
      <c r="J38" s="92">
        <f t="shared" si="0"/>
        <v>18883</v>
      </c>
    </row>
    <row r="39" spans="2:10">
      <c r="B39" s="90" t="s">
        <v>262</v>
      </c>
      <c r="C39" s="91" t="s">
        <v>263</v>
      </c>
      <c r="D39" s="91" t="s">
        <v>245</v>
      </c>
      <c r="E39" s="90">
        <v>3294</v>
      </c>
      <c r="F39" s="90">
        <v>681</v>
      </c>
      <c r="G39" s="90">
        <v>3807</v>
      </c>
      <c r="H39" s="90">
        <v>0</v>
      </c>
      <c r="I39" s="90">
        <v>2158</v>
      </c>
      <c r="J39" s="92">
        <f t="shared" si="0"/>
        <v>9940</v>
      </c>
    </row>
    <row r="40" spans="2:10">
      <c r="B40" s="90" t="s">
        <v>262</v>
      </c>
      <c r="C40" s="91" t="s">
        <v>252</v>
      </c>
      <c r="D40" s="91" t="s">
        <v>245</v>
      </c>
      <c r="E40" s="90">
        <v>2651</v>
      </c>
      <c r="F40" s="90">
        <v>2293</v>
      </c>
      <c r="G40" s="90">
        <v>915</v>
      </c>
      <c r="H40" s="90">
        <v>0</v>
      </c>
      <c r="I40" s="90">
        <v>4924</v>
      </c>
      <c r="J40" s="92">
        <f t="shared" si="0"/>
        <v>10783</v>
      </c>
    </row>
    <row r="41" spans="2:10">
      <c r="B41" s="90" t="s">
        <v>262</v>
      </c>
      <c r="C41" s="91" t="s">
        <v>261</v>
      </c>
      <c r="D41" s="91" t="s">
        <v>259</v>
      </c>
      <c r="E41" s="90">
        <v>5160</v>
      </c>
      <c r="F41" s="90">
        <v>254</v>
      </c>
      <c r="G41" s="90">
        <v>3222</v>
      </c>
      <c r="H41" s="90">
        <v>907</v>
      </c>
      <c r="I41" s="90">
        <v>1062</v>
      </c>
      <c r="J41" s="92">
        <f t="shared" si="0"/>
        <v>10605</v>
      </c>
    </row>
    <row r="42" spans="2:10">
      <c r="B42" s="90" t="s">
        <v>264</v>
      </c>
      <c r="C42" s="91" t="s">
        <v>247</v>
      </c>
      <c r="D42" s="91" t="s">
        <v>245</v>
      </c>
      <c r="E42" s="90">
        <v>2364</v>
      </c>
      <c r="F42" s="90">
        <v>0</v>
      </c>
      <c r="G42" s="90">
        <v>3676</v>
      </c>
      <c r="H42" s="90">
        <v>1210</v>
      </c>
      <c r="I42" s="90">
        <v>266</v>
      </c>
      <c r="J42" s="92">
        <f t="shared" si="0"/>
        <v>7516</v>
      </c>
    </row>
    <row r="43" spans="2:10">
      <c r="B43" s="90" t="s">
        <v>264</v>
      </c>
      <c r="C43" s="91" t="s">
        <v>260</v>
      </c>
      <c r="D43" s="91" t="s">
        <v>249</v>
      </c>
      <c r="E43" s="90">
        <v>4447</v>
      </c>
      <c r="F43" s="90">
        <v>2501</v>
      </c>
      <c r="G43" s="90">
        <v>0</v>
      </c>
      <c r="H43" s="90">
        <v>2758</v>
      </c>
      <c r="I43" s="90">
        <v>266</v>
      </c>
      <c r="J43" s="92">
        <f t="shared" si="0"/>
        <v>9972</v>
      </c>
    </row>
    <row r="44" spans="2:10">
      <c r="B44" s="90" t="s">
        <v>264</v>
      </c>
      <c r="C44" s="91" t="s">
        <v>248</v>
      </c>
      <c r="D44" s="91" t="s">
        <v>249</v>
      </c>
      <c r="E44" s="90">
        <v>6374</v>
      </c>
      <c r="F44" s="90">
        <v>0</v>
      </c>
      <c r="G44" s="90">
        <v>827</v>
      </c>
      <c r="H44" s="90">
        <v>696</v>
      </c>
      <c r="I44" s="90">
        <v>0</v>
      </c>
      <c r="J44" s="92">
        <f t="shared" si="0"/>
        <v>7897</v>
      </c>
    </row>
    <row r="45" spans="2:10">
      <c r="B45" s="90" t="s">
        <v>264</v>
      </c>
      <c r="C45" s="91" t="s">
        <v>263</v>
      </c>
      <c r="D45" s="91" t="s">
        <v>245</v>
      </c>
      <c r="E45" s="90">
        <v>6861</v>
      </c>
      <c r="F45" s="90">
        <v>5167</v>
      </c>
      <c r="G45" s="90">
        <v>3346</v>
      </c>
      <c r="H45" s="90">
        <v>3323</v>
      </c>
      <c r="I45" s="90">
        <v>6628</v>
      </c>
      <c r="J45" s="92">
        <f t="shared" si="0"/>
        <v>25325</v>
      </c>
    </row>
    <row r="46" spans="2:10">
      <c r="B46" s="90" t="s">
        <v>264</v>
      </c>
      <c r="C46" s="91" t="s">
        <v>250</v>
      </c>
      <c r="D46" s="91" t="s">
        <v>249</v>
      </c>
      <c r="E46" s="90">
        <v>6333</v>
      </c>
      <c r="F46" s="90">
        <v>5627</v>
      </c>
      <c r="G46" s="90">
        <v>2253</v>
      </c>
      <c r="H46" s="90">
        <v>6024</v>
      </c>
      <c r="I46" s="90">
        <v>1199</v>
      </c>
      <c r="J46" s="92">
        <f t="shared" si="0"/>
        <v>21436</v>
      </c>
    </row>
    <row r="47" spans="2:10">
      <c r="B47" s="90" t="s">
        <v>264</v>
      </c>
      <c r="C47" s="91" t="s">
        <v>252</v>
      </c>
      <c r="D47" s="91" t="s">
        <v>245</v>
      </c>
      <c r="E47" s="90">
        <v>5272</v>
      </c>
      <c r="F47" s="90">
        <v>0</v>
      </c>
      <c r="G47" s="90">
        <v>0</v>
      </c>
      <c r="H47" s="90">
        <v>0</v>
      </c>
      <c r="I47" s="90">
        <v>0</v>
      </c>
      <c r="J47" s="92">
        <f t="shared" si="0"/>
        <v>5272</v>
      </c>
    </row>
    <row r="48" spans="2:10">
      <c r="B48" s="90" t="s">
        <v>265</v>
      </c>
      <c r="C48" s="91" t="s">
        <v>258</v>
      </c>
      <c r="D48" s="91" t="s">
        <v>259</v>
      </c>
      <c r="E48" s="90">
        <v>1881</v>
      </c>
      <c r="F48" s="90">
        <v>0</v>
      </c>
      <c r="G48" s="90">
        <v>3987</v>
      </c>
      <c r="H48" s="90">
        <v>7225</v>
      </c>
      <c r="I48" s="90">
        <v>3892</v>
      </c>
      <c r="J48" s="92">
        <f t="shared" si="0"/>
        <v>16985</v>
      </c>
    </row>
    <row r="49" spans="2:10">
      <c r="B49" s="90" t="s">
        <v>265</v>
      </c>
      <c r="C49" s="91" t="s">
        <v>260</v>
      </c>
      <c r="D49" s="91" t="s">
        <v>249</v>
      </c>
      <c r="E49" s="90">
        <v>7075</v>
      </c>
      <c r="F49" s="90">
        <v>686</v>
      </c>
      <c r="G49" s="90">
        <v>2478</v>
      </c>
      <c r="H49" s="90">
        <v>2749</v>
      </c>
      <c r="I49" s="90">
        <v>4002</v>
      </c>
      <c r="J49" s="92">
        <f t="shared" si="0"/>
        <v>16990</v>
      </c>
    </row>
    <row r="50" spans="2:10">
      <c r="B50" s="90" t="s">
        <v>265</v>
      </c>
      <c r="C50" s="91" t="s">
        <v>248</v>
      </c>
      <c r="D50" s="91" t="s">
        <v>249</v>
      </c>
      <c r="E50" s="90">
        <v>3002</v>
      </c>
      <c r="F50" s="90">
        <v>0</v>
      </c>
      <c r="G50" s="90">
        <v>886</v>
      </c>
      <c r="H50" s="90">
        <v>746</v>
      </c>
      <c r="I50" s="90">
        <v>5145</v>
      </c>
      <c r="J50" s="92">
        <f t="shared" si="0"/>
        <v>9779</v>
      </c>
    </row>
    <row r="51" spans="2:10">
      <c r="B51" s="90" t="s">
        <v>265</v>
      </c>
      <c r="C51" s="91" t="s">
        <v>263</v>
      </c>
      <c r="D51" s="91" t="s">
        <v>245</v>
      </c>
      <c r="E51" s="90">
        <v>1062</v>
      </c>
      <c r="F51" s="90">
        <v>5146</v>
      </c>
      <c r="G51" s="90">
        <v>942</v>
      </c>
      <c r="H51" s="90">
        <v>5827</v>
      </c>
      <c r="I51" s="90">
        <v>6868</v>
      </c>
      <c r="J51" s="92">
        <f t="shared" si="0"/>
        <v>19845</v>
      </c>
    </row>
    <row r="52" spans="2:10">
      <c r="B52" s="90" t="s">
        <v>265</v>
      </c>
      <c r="C52" s="91" t="s">
        <v>250</v>
      </c>
      <c r="D52" s="91" t="s">
        <v>249</v>
      </c>
      <c r="E52" s="90">
        <v>316</v>
      </c>
      <c r="F52" s="90">
        <v>5396</v>
      </c>
      <c r="G52" s="90">
        <v>2532</v>
      </c>
      <c r="H52" s="90">
        <v>0</v>
      </c>
      <c r="I52" s="90">
        <v>715</v>
      </c>
      <c r="J52" s="92">
        <f t="shared" si="0"/>
        <v>8959</v>
      </c>
    </row>
    <row r="53" spans="2:10">
      <c r="B53" s="90" t="s">
        <v>265</v>
      </c>
      <c r="C53" s="91" t="s">
        <v>252</v>
      </c>
      <c r="D53" s="91" t="s">
        <v>245</v>
      </c>
      <c r="E53" s="90">
        <v>1941</v>
      </c>
      <c r="F53" s="90">
        <v>1798</v>
      </c>
      <c r="G53" s="90">
        <v>3492</v>
      </c>
      <c r="H53" s="90">
        <v>5028</v>
      </c>
      <c r="I53" s="90">
        <v>4147</v>
      </c>
      <c r="J53" s="92">
        <f t="shared" si="0"/>
        <v>16406</v>
      </c>
    </row>
    <row r="54" spans="2:10">
      <c r="B54" s="90" t="s">
        <v>266</v>
      </c>
      <c r="C54" s="91" t="s">
        <v>258</v>
      </c>
      <c r="D54" s="91" t="s">
        <v>259</v>
      </c>
      <c r="E54" s="90">
        <v>6045</v>
      </c>
      <c r="F54" s="90">
        <v>953</v>
      </c>
      <c r="G54" s="90">
        <v>1395</v>
      </c>
      <c r="H54" s="90">
        <v>2806</v>
      </c>
      <c r="I54" s="90">
        <v>6898</v>
      </c>
      <c r="J54" s="92">
        <f t="shared" si="0"/>
        <v>18097</v>
      </c>
    </row>
    <row r="55" spans="2:10">
      <c r="B55" s="90" t="s">
        <v>266</v>
      </c>
      <c r="C55" s="91" t="s">
        <v>247</v>
      </c>
      <c r="D55" s="91" t="s">
        <v>245</v>
      </c>
      <c r="E55" s="90">
        <v>6792</v>
      </c>
      <c r="F55" s="90">
        <v>1059</v>
      </c>
      <c r="G55" s="90">
        <v>6092</v>
      </c>
      <c r="H55" s="90">
        <v>2571</v>
      </c>
      <c r="I55" s="90">
        <v>0</v>
      </c>
      <c r="J55" s="92">
        <f t="shared" si="0"/>
        <v>16514</v>
      </c>
    </row>
    <row r="56" spans="2:10">
      <c r="B56" s="90" t="s">
        <v>266</v>
      </c>
      <c r="C56" s="91" t="s">
        <v>248</v>
      </c>
      <c r="D56" s="91" t="s">
        <v>249</v>
      </c>
      <c r="E56" s="90">
        <v>449</v>
      </c>
      <c r="F56" s="90">
        <v>1882</v>
      </c>
      <c r="G56" s="90">
        <v>1730</v>
      </c>
      <c r="H56" s="90">
        <v>2054</v>
      </c>
      <c r="I56" s="90">
        <v>6919</v>
      </c>
      <c r="J56" s="92">
        <f t="shared" si="0"/>
        <v>13034</v>
      </c>
    </row>
    <row r="57" spans="2:10">
      <c r="B57" s="90" t="s">
        <v>266</v>
      </c>
      <c r="C57" s="91" t="s">
        <v>251</v>
      </c>
      <c r="D57" s="91" t="s">
        <v>245</v>
      </c>
      <c r="E57" s="90">
        <v>0</v>
      </c>
      <c r="F57" s="90">
        <v>2006</v>
      </c>
      <c r="G57" s="90">
        <v>5943</v>
      </c>
      <c r="H57" s="90">
        <v>3208</v>
      </c>
      <c r="I57" s="90">
        <v>5863</v>
      </c>
      <c r="J57" s="92">
        <f t="shared" si="0"/>
        <v>17020</v>
      </c>
    </row>
    <row r="58" spans="2:10">
      <c r="B58" s="90" t="s">
        <v>266</v>
      </c>
      <c r="C58" s="91" t="s">
        <v>252</v>
      </c>
      <c r="D58" s="91" t="s">
        <v>245</v>
      </c>
      <c r="E58" s="90">
        <v>6428</v>
      </c>
      <c r="F58" s="90">
        <v>0</v>
      </c>
      <c r="G58" s="90">
        <v>5325</v>
      </c>
      <c r="H58" s="90">
        <v>4445</v>
      </c>
      <c r="I58" s="90">
        <v>5206</v>
      </c>
      <c r="J58" s="92">
        <f t="shared" si="0"/>
        <v>21404</v>
      </c>
    </row>
    <row r="59" spans="2:10">
      <c r="B59" s="90" t="s">
        <v>267</v>
      </c>
      <c r="C59" s="91" t="s">
        <v>246</v>
      </c>
      <c r="D59" s="91" t="s">
        <v>245</v>
      </c>
      <c r="E59" s="90">
        <v>3962</v>
      </c>
      <c r="F59" s="90">
        <v>0</v>
      </c>
      <c r="G59" s="90">
        <v>5724</v>
      </c>
      <c r="H59" s="90">
        <v>1736</v>
      </c>
      <c r="I59" s="90">
        <v>6197</v>
      </c>
      <c r="J59" s="92">
        <f t="shared" si="0"/>
        <v>17619</v>
      </c>
    </row>
    <row r="60" spans="2:10">
      <c r="B60" s="90" t="s">
        <v>267</v>
      </c>
      <c r="C60" s="91" t="s">
        <v>258</v>
      </c>
      <c r="D60" s="91" t="s">
        <v>259</v>
      </c>
      <c r="E60" s="90">
        <v>0</v>
      </c>
      <c r="F60" s="90">
        <v>2351</v>
      </c>
      <c r="G60" s="90">
        <v>564</v>
      </c>
      <c r="H60" s="90">
        <v>4541</v>
      </c>
      <c r="I60" s="90">
        <v>0</v>
      </c>
      <c r="J60" s="92">
        <f t="shared" si="0"/>
        <v>7456</v>
      </c>
    </row>
    <row r="61" spans="2:10">
      <c r="B61" s="90" t="s">
        <v>267</v>
      </c>
      <c r="C61" s="91" t="s">
        <v>247</v>
      </c>
      <c r="D61" s="91" t="s">
        <v>245</v>
      </c>
      <c r="E61" s="90">
        <v>2974</v>
      </c>
      <c r="F61" s="90">
        <v>4019</v>
      </c>
      <c r="G61" s="90">
        <v>3913</v>
      </c>
      <c r="H61" s="90">
        <v>1343</v>
      </c>
      <c r="I61" s="90">
        <v>3942</v>
      </c>
      <c r="J61" s="92">
        <f t="shared" si="0"/>
        <v>16191</v>
      </c>
    </row>
    <row r="62" spans="2:10">
      <c r="B62" s="90" t="s">
        <v>267</v>
      </c>
      <c r="C62" s="91" t="s">
        <v>248</v>
      </c>
      <c r="D62" s="91" t="s">
        <v>249</v>
      </c>
      <c r="E62" s="90">
        <v>6455</v>
      </c>
      <c r="F62" s="90">
        <v>2172</v>
      </c>
      <c r="G62" s="90">
        <v>1582</v>
      </c>
      <c r="H62" s="90">
        <v>0</v>
      </c>
      <c r="I62" s="90">
        <v>916</v>
      </c>
      <c r="J62" s="92">
        <f t="shared" si="0"/>
        <v>11125</v>
      </c>
    </row>
    <row r="63" spans="2:10">
      <c r="B63" s="90" t="s">
        <v>267</v>
      </c>
      <c r="C63" s="91" t="s">
        <v>263</v>
      </c>
      <c r="D63" s="91" t="s">
        <v>245</v>
      </c>
      <c r="E63" s="90">
        <v>5161</v>
      </c>
      <c r="F63" s="90">
        <v>0</v>
      </c>
      <c r="G63" s="90">
        <v>1056</v>
      </c>
      <c r="H63" s="90">
        <v>5111</v>
      </c>
      <c r="I63" s="90">
        <v>2295</v>
      </c>
      <c r="J63" s="92">
        <f t="shared" si="0"/>
        <v>13623</v>
      </c>
    </row>
    <row r="64" spans="2:10">
      <c r="B64" s="90" t="s">
        <v>267</v>
      </c>
      <c r="C64" s="91" t="s">
        <v>251</v>
      </c>
      <c r="D64" s="91" t="s">
        <v>245</v>
      </c>
      <c r="E64" s="90">
        <v>3743</v>
      </c>
      <c r="F64" s="90">
        <v>955</v>
      </c>
      <c r="G64" s="90">
        <v>6794</v>
      </c>
      <c r="H64" s="90">
        <v>730</v>
      </c>
      <c r="I64" s="90">
        <v>5944</v>
      </c>
      <c r="J64" s="92">
        <f t="shared" si="0"/>
        <v>18166</v>
      </c>
    </row>
    <row r="65" spans="2:10">
      <c r="B65" s="90" t="s">
        <v>267</v>
      </c>
      <c r="C65" s="91" t="s">
        <v>261</v>
      </c>
      <c r="D65" s="91" t="s">
        <v>259</v>
      </c>
      <c r="E65" s="90">
        <v>0</v>
      </c>
      <c r="F65" s="90">
        <v>1067</v>
      </c>
      <c r="G65" s="90">
        <v>3118</v>
      </c>
      <c r="H65" s="90">
        <v>2031</v>
      </c>
      <c r="I65" s="90">
        <v>300</v>
      </c>
      <c r="J65" s="92">
        <f t="shared" si="0"/>
        <v>6516</v>
      </c>
    </row>
    <row r="66" spans="2:10">
      <c r="B66" s="90" t="s">
        <v>268</v>
      </c>
      <c r="C66" s="91" t="s">
        <v>244</v>
      </c>
      <c r="D66" s="91" t="s">
        <v>245</v>
      </c>
      <c r="E66" s="90">
        <v>521</v>
      </c>
      <c r="F66" s="90">
        <v>5070</v>
      </c>
      <c r="G66" s="90">
        <v>2038</v>
      </c>
      <c r="H66" s="90">
        <v>0</v>
      </c>
      <c r="I66" s="90">
        <v>911</v>
      </c>
      <c r="J66" s="92">
        <f t="shared" si="0"/>
        <v>8540</v>
      </c>
    </row>
    <row r="67" spans="2:10">
      <c r="B67" s="90" t="s">
        <v>268</v>
      </c>
      <c r="C67" s="91" t="s">
        <v>248</v>
      </c>
      <c r="D67" s="91" t="s">
        <v>249</v>
      </c>
      <c r="E67" s="90">
        <v>6297</v>
      </c>
      <c r="F67" s="90">
        <v>2708</v>
      </c>
      <c r="G67" s="90">
        <v>0</v>
      </c>
      <c r="H67" s="90">
        <v>5048</v>
      </c>
      <c r="I67" s="90">
        <v>654</v>
      </c>
      <c r="J67" s="92">
        <f t="shared" si="0"/>
        <v>14707</v>
      </c>
    </row>
    <row r="68" spans="2:10">
      <c r="B68" s="90" t="s">
        <v>268</v>
      </c>
      <c r="C68" s="91" t="s">
        <v>263</v>
      </c>
      <c r="D68" s="91" t="s">
        <v>245</v>
      </c>
      <c r="E68" s="90">
        <v>4264</v>
      </c>
      <c r="F68" s="90">
        <v>3875</v>
      </c>
      <c r="G68" s="90">
        <v>6000</v>
      </c>
      <c r="H68" s="90">
        <v>2687</v>
      </c>
      <c r="I68" s="90">
        <v>2250</v>
      </c>
      <c r="J68" s="92">
        <f t="shared" si="0"/>
        <v>19076</v>
      </c>
    </row>
    <row r="69" spans="2:10">
      <c r="B69" s="90" t="s">
        <v>268</v>
      </c>
      <c r="C69" s="91" t="s">
        <v>250</v>
      </c>
      <c r="D69" s="91" t="s">
        <v>249</v>
      </c>
      <c r="E69" s="90">
        <v>7152</v>
      </c>
      <c r="F69" s="90">
        <v>4138</v>
      </c>
      <c r="G69" s="90">
        <v>0</v>
      </c>
      <c r="H69" s="90">
        <v>6200</v>
      </c>
      <c r="I69" s="90">
        <v>0</v>
      </c>
      <c r="J69" s="92">
        <f t="shared" si="0"/>
        <v>17490</v>
      </c>
    </row>
    <row r="70" spans="2:10">
      <c r="B70" s="90" t="s">
        <v>268</v>
      </c>
      <c r="C70" s="91" t="s">
        <v>252</v>
      </c>
      <c r="D70" s="91" t="s">
        <v>245</v>
      </c>
      <c r="E70" s="90">
        <v>0</v>
      </c>
      <c r="F70" s="90">
        <v>1600</v>
      </c>
      <c r="G70" s="90">
        <v>6026</v>
      </c>
      <c r="H70" s="90">
        <v>2088</v>
      </c>
      <c r="I70" s="90">
        <v>4220</v>
      </c>
      <c r="J70" s="92">
        <f t="shared" si="0"/>
        <v>13934</v>
      </c>
    </row>
    <row r="71" spans="2:10">
      <c r="B71" s="90" t="s">
        <v>268</v>
      </c>
      <c r="C71" s="91" t="s">
        <v>261</v>
      </c>
      <c r="D71" s="91" t="s">
        <v>259</v>
      </c>
      <c r="E71" s="90">
        <v>0</v>
      </c>
      <c r="F71" s="90">
        <v>3986</v>
      </c>
      <c r="G71" s="90">
        <v>4002</v>
      </c>
      <c r="H71" s="90">
        <v>2868</v>
      </c>
      <c r="I71" s="90">
        <v>3448</v>
      </c>
      <c r="J71" s="92">
        <f t="shared" si="0"/>
        <v>14304</v>
      </c>
    </row>
    <row r="72" spans="2:10">
      <c r="B72" s="90" t="s">
        <v>269</v>
      </c>
      <c r="C72" s="91" t="s">
        <v>244</v>
      </c>
      <c r="D72" s="91" t="s">
        <v>245</v>
      </c>
      <c r="E72" s="90">
        <v>0</v>
      </c>
      <c r="F72" s="90">
        <v>0</v>
      </c>
      <c r="G72" s="90">
        <v>0</v>
      </c>
      <c r="H72" s="90">
        <v>0</v>
      </c>
      <c r="I72" s="90">
        <v>6516</v>
      </c>
      <c r="J72" s="92">
        <f t="shared" si="0"/>
        <v>6516</v>
      </c>
    </row>
    <row r="73" spans="2:10">
      <c r="B73" s="90" t="s">
        <v>269</v>
      </c>
      <c r="C73" s="91" t="s">
        <v>246</v>
      </c>
      <c r="D73" s="91" t="s">
        <v>245</v>
      </c>
      <c r="E73" s="90">
        <v>982</v>
      </c>
      <c r="F73" s="90">
        <v>0</v>
      </c>
      <c r="G73" s="90">
        <v>4990</v>
      </c>
      <c r="H73" s="90">
        <v>2284</v>
      </c>
      <c r="I73" s="90">
        <v>3695</v>
      </c>
      <c r="J73" s="92">
        <f t="shared" ref="J73:J76" si="1">SUM(E73:I73)</f>
        <v>11951</v>
      </c>
    </row>
    <row r="74" spans="2:10">
      <c r="B74" s="90" t="s">
        <v>269</v>
      </c>
      <c r="C74" s="91" t="s">
        <v>250</v>
      </c>
      <c r="D74" s="91" t="s">
        <v>249</v>
      </c>
      <c r="E74" s="90">
        <v>6326</v>
      </c>
      <c r="F74" s="90">
        <v>3386</v>
      </c>
      <c r="G74" s="90">
        <v>1823</v>
      </c>
      <c r="H74" s="90">
        <v>1793</v>
      </c>
      <c r="I74" s="90">
        <v>1689</v>
      </c>
      <c r="J74" s="92">
        <f t="shared" si="1"/>
        <v>15017</v>
      </c>
    </row>
    <row r="75" spans="2:10">
      <c r="B75" s="90" t="s">
        <v>269</v>
      </c>
      <c r="C75" s="91" t="s">
        <v>251</v>
      </c>
      <c r="D75" s="91" t="s">
        <v>245</v>
      </c>
      <c r="E75" s="90">
        <v>332</v>
      </c>
      <c r="F75" s="90">
        <v>5850</v>
      </c>
      <c r="G75" s="90">
        <v>0</v>
      </c>
      <c r="H75" s="90">
        <v>718</v>
      </c>
      <c r="I75" s="90">
        <v>7091</v>
      </c>
      <c r="J75" s="92">
        <f t="shared" si="1"/>
        <v>13991</v>
      </c>
    </row>
    <row r="76" spans="2:10">
      <c r="B76" s="90" t="s">
        <v>269</v>
      </c>
      <c r="C76" s="91" t="s">
        <v>252</v>
      </c>
      <c r="D76" s="91" t="s">
        <v>245</v>
      </c>
      <c r="E76" s="90">
        <v>929</v>
      </c>
      <c r="F76" s="90">
        <v>0</v>
      </c>
      <c r="G76" s="90">
        <v>1046</v>
      </c>
      <c r="H76" s="90">
        <v>3088</v>
      </c>
      <c r="I76" s="90">
        <v>0</v>
      </c>
      <c r="J76" s="92">
        <f t="shared" si="1"/>
        <v>5063</v>
      </c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72"/>
  <dimension ref="B3:G17"/>
  <sheetViews>
    <sheetView showGridLines="0" zoomScale="130" zoomScaleNormal="130" workbookViewId="0"/>
  </sheetViews>
  <sheetFormatPr defaultRowHeight="13.2"/>
  <cols>
    <col min="1" max="1" width="5.88671875" style="212" customWidth="1"/>
    <col min="2" max="2" width="14.88671875" style="212" customWidth="1"/>
    <col min="3" max="3" width="13.6640625" style="212" customWidth="1"/>
    <col min="4" max="4" width="15.5546875" style="212" customWidth="1"/>
    <col min="5" max="258" width="9.109375" style="212"/>
    <col min="259" max="259" width="12.5546875" style="212" customWidth="1"/>
    <col min="260" max="514" width="9.109375" style="212"/>
    <col min="515" max="515" width="12.5546875" style="212" customWidth="1"/>
    <col min="516" max="770" width="9.109375" style="212"/>
    <col min="771" max="771" width="12.5546875" style="212" customWidth="1"/>
    <col min="772" max="1026" width="9.109375" style="212"/>
    <col min="1027" max="1027" width="12.5546875" style="212" customWidth="1"/>
    <col min="1028" max="1282" width="9.109375" style="212"/>
    <col min="1283" max="1283" width="12.5546875" style="212" customWidth="1"/>
    <col min="1284" max="1538" width="9.109375" style="212"/>
    <col min="1539" max="1539" width="12.5546875" style="212" customWidth="1"/>
    <col min="1540" max="1794" width="9.109375" style="212"/>
    <col min="1795" max="1795" width="12.5546875" style="212" customWidth="1"/>
    <col min="1796" max="2050" width="9.109375" style="212"/>
    <col min="2051" max="2051" width="12.5546875" style="212" customWidth="1"/>
    <col min="2052" max="2306" width="9.109375" style="212"/>
    <col min="2307" max="2307" width="12.5546875" style="212" customWidth="1"/>
    <col min="2308" max="2562" width="9.109375" style="212"/>
    <col min="2563" max="2563" width="12.5546875" style="212" customWidth="1"/>
    <col min="2564" max="2818" width="9.109375" style="212"/>
    <col min="2819" max="2819" width="12.5546875" style="212" customWidth="1"/>
    <col min="2820" max="3074" width="9.109375" style="212"/>
    <col min="3075" max="3075" width="12.5546875" style="212" customWidth="1"/>
    <col min="3076" max="3330" width="9.109375" style="212"/>
    <col min="3331" max="3331" width="12.5546875" style="212" customWidth="1"/>
    <col min="3332" max="3586" width="9.109375" style="212"/>
    <col min="3587" max="3587" width="12.5546875" style="212" customWidth="1"/>
    <col min="3588" max="3842" width="9.109375" style="212"/>
    <col min="3843" max="3843" width="12.5546875" style="212" customWidth="1"/>
    <col min="3844" max="4098" width="9.109375" style="212"/>
    <col min="4099" max="4099" width="12.5546875" style="212" customWidth="1"/>
    <col min="4100" max="4354" width="9.109375" style="212"/>
    <col min="4355" max="4355" width="12.5546875" style="212" customWidth="1"/>
    <col min="4356" max="4610" width="9.109375" style="212"/>
    <col min="4611" max="4611" width="12.5546875" style="212" customWidth="1"/>
    <col min="4612" max="4866" width="9.109375" style="212"/>
    <col min="4867" max="4867" width="12.5546875" style="212" customWidth="1"/>
    <col min="4868" max="5122" width="9.109375" style="212"/>
    <col min="5123" max="5123" width="12.5546875" style="212" customWidth="1"/>
    <col min="5124" max="5378" width="9.109375" style="212"/>
    <col min="5379" max="5379" width="12.5546875" style="212" customWidth="1"/>
    <col min="5380" max="5634" width="9.109375" style="212"/>
    <col min="5635" max="5635" width="12.5546875" style="212" customWidth="1"/>
    <col min="5636" max="5890" width="9.109375" style="212"/>
    <col min="5891" max="5891" width="12.5546875" style="212" customWidth="1"/>
    <col min="5892" max="6146" width="9.109375" style="212"/>
    <col min="6147" max="6147" width="12.5546875" style="212" customWidth="1"/>
    <col min="6148" max="6402" width="9.109375" style="212"/>
    <col min="6403" max="6403" width="12.5546875" style="212" customWidth="1"/>
    <col min="6404" max="6658" width="9.109375" style="212"/>
    <col min="6659" max="6659" width="12.5546875" style="212" customWidth="1"/>
    <col min="6660" max="6914" width="9.109375" style="212"/>
    <col min="6915" max="6915" width="12.5546875" style="212" customWidth="1"/>
    <col min="6916" max="7170" width="9.109375" style="212"/>
    <col min="7171" max="7171" width="12.5546875" style="212" customWidth="1"/>
    <col min="7172" max="7426" width="9.109375" style="212"/>
    <col min="7427" max="7427" width="12.5546875" style="212" customWidth="1"/>
    <col min="7428" max="7682" width="9.109375" style="212"/>
    <col min="7683" max="7683" width="12.5546875" style="212" customWidth="1"/>
    <col min="7684" max="7938" width="9.109375" style="212"/>
    <col min="7939" max="7939" width="12.5546875" style="212" customWidth="1"/>
    <col min="7940" max="8194" width="9.109375" style="212"/>
    <col min="8195" max="8195" width="12.5546875" style="212" customWidth="1"/>
    <col min="8196" max="8450" width="9.109375" style="212"/>
    <col min="8451" max="8451" width="12.5546875" style="212" customWidth="1"/>
    <col min="8452" max="8706" width="9.109375" style="212"/>
    <col min="8707" max="8707" width="12.5546875" style="212" customWidth="1"/>
    <col min="8708" max="8962" width="9.109375" style="212"/>
    <col min="8963" max="8963" width="12.5546875" style="212" customWidth="1"/>
    <col min="8964" max="9218" width="9.109375" style="212"/>
    <col min="9219" max="9219" width="12.5546875" style="212" customWidth="1"/>
    <col min="9220" max="9474" width="9.109375" style="212"/>
    <col min="9475" max="9475" width="12.5546875" style="212" customWidth="1"/>
    <col min="9476" max="9730" width="9.109375" style="212"/>
    <col min="9731" max="9731" width="12.5546875" style="212" customWidth="1"/>
    <col min="9732" max="9986" width="9.109375" style="212"/>
    <col min="9987" max="9987" width="12.5546875" style="212" customWidth="1"/>
    <col min="9988" max="10242" width="9.109375" style="212"/>
    <col min="10243" max="10243" width="12.5546875" style="212" customWidth="1"/>
    <col min="10244" max="10498" width="9.109375" style="212"/>
    <col min="10499" max="10499" width="12.5546875" style="212" customWidth="1"/>
    <col min="10500" max="10754" width="9.109375" style="212"/>
    <col min="10755" max="10755" width="12.5546875" style="212" customWidth="1"/>
    <col min="10756" max="11010" width="9.109375" style="212"/>
    <col min="11011" max="11011" width="12.5546875" style="212" customWidth="1"/>
    <col min="11012" max="11266" width="9.109375" style="212"/>
    <col min="11267" max="11267" width="12.5546875" style="212" customWidth="1"/>
    <col min="11268" max="11522" width="9.109375" style="212"/>
    <col min="11523" max="11523" width="12.5546875" style="212" customWidth="1"/>
    <col min="11524" max="11778" width="9.109375" style="212"/>
    <col min="11779" max="11779" width="12.5546875" style="212" customWidth="1"/>
    <col min="11780" max="12034" width="9.109375" style="212"/>
    <col min="12035" max="12035" width="12.5546875" style="212" customWidth="1"/>
    <col min="12036" max="12290" width="9.109375" style="212"/>
    <col min="12291" max="12291" width="12.5546875" style="212" customWidth="1"/>
    <col min="12292" max="12546" width="9.109375" style="212"/>
    <col min="12547" max="12547" width="12.5546875" style="212" customWidth="1"/>
    <col min="12548" max="12802" width="9.109375" style="212"/>
    <col min="12803" max="12803" width="12.5546875" style="212" customWidth="1"/>
    <col min="12804" max="13058" width="9.109375" style="212"/>
    <col min="13059" max="13059" width="12.5546875" style="212" customWidth="1"/>
    <col min="13060" max="13314" width="9.109375" style="212"/>
    <col min="13315" max="13315" width="12.5546875" style="212" customWidth="1"/>
    <col min="13316" max="13570" width="9.109375" style="212"/>
    <col min="13571" max="13571" width="12.5546875" style="212" customWidth="1"/>
    <col min="13572" max="13826" width="9.109375" style="212"/>
    <col min="13827" max="13827" width="12.5546875" style="212" customWidth="1"/>
    <col min="13828" max="14082" width="9.109375" style="212"/>
    <col min="14083" max="14083" width="12.5546875" style="212" customWidth="1"/>
    <col min="14084" max="14338" width="9.109375" style="212"/>
    <col min="14339" max="14339" width="12.5546875" style="212" customWidth="1"/>
    <col min="14340" max="14594" width="9.109375" style="212"/>
    <col min="14595" max="14595" width="12.5546875" style="212" customWidth="1"/>
    <col min="14596" max="14850" width="9.109375" style="212"/>
    <col min="14851" max="14851" width="12.5546875" style="212" customWidth="1"/>
    <col min="14852" max="15106" width="9.109375" style="212"/>
    <col min="15107" max="15107" width="12.5546875" style="212" customWidth="1"/>
    <col min="15108" max="15362" width="9.109375" style="212"/>
    <col min="15363" max="15363" width="12.5546875" style="212" customWidth="1"/>
    <col min="15364" max="15618" width="9.109375" style="212"/>
    <col min="15619" max="15619" width="12.5546875" style="212" customWidth="1"/>
    <col min="15620" max="15874" width="9.109375" style="212"/>
    <col min="15875" max="15875" width="12.5546875" style="212" customWidth="1"/>
    <col min="15876" max="16130" width="9.109375" style="212"/>
    <col min="16131" max="16131" width="12.5546875" style="212" customWidth="1"/>
    <col min="16132" max="16384" width="9.109375" style="212"/>
  </cols>
  <sheetData>
    <row r="3" spans="2:7" ht="23.4" thickBot="1">
      <c r="B3" s="730" t="s">
        <v>2000</v>
      </c>
      <c r="C3" s="731"/>
      <c r="D3" s="731"/>
    </row>
    <row r="4" spans="2:7">
      <c r="B4" s="732"/>
      <c r="C4" s="660"/>
      <c r="D4" s="660"/>
    </row>
    <row r="5" spans="2:7" s="733" customFormat="1" ht="18" customHeight="1"/>
    <row r="6" spans="2:7" s="733" customFormat="1" ht="18" customHeight="1">
      <c r="B6" s="734" t="s">
        <v>2001</v>
      </c>
      <c r="C6" s="734"/>
    </row>
    <row r="7" spans="2:7" s="733" customFormat="1" ht="18" customHeight="1"/>
    <row r="8" spans="2:7" s="733" customFormat="1" ht="18" customHeight="1">
      <c r="B8" s="735" t="s">
        <v>147</v>
      </c>
      <c r="C8" s="735" t="s">
        <v>109</v>
      </c>
      <c r="D8" s="735" t="s">
        <v>51</v>
      </c>
    </row>
    <row r="9" spans="2:7" s="733" customFormat="1" ht="18" customHeight="1" thickBot="1">
      <c r="B9" s="736"/>
      <c r="C9" s="737">
        <v>37301</v>
      </c>
      <c r="D9" s="738">
        <v>100</v>
      </c>
    </row>
    <row r="10" spans="2:7" s="733" customFormat="1" ht="18" customHeight="1">
      <c r="B10" s="739"/>
      <c r="C10" s="740"/>
      <c r="D10" s="741"/>
    </row>
    <row r="11" spans="2:7" s="733" customFormat="1" ht="18" customHeight="1">
      <c r="B11" s="739"/>
      <c r="C11" s="740"/>
      <c r="D11" s="741"/>
    </row>
    <row r="12" spans="2:7" s="733" customFormat="1" ht="18" customHeight="1">
      <c r="B12" s="734" t="s">
        <v>2002</v>
      </c>
      <c r="C12" s="734"/>
      <c r="F12" s="742"/>
      <c r="G12" s="734"/>
    </row>
    <row r="13" spans="2:7" s="733" customFormat="1" ht="18" customHeight="1"/>
    <row r="14" spans="2:7" s="733" customFormat="1" ht="18" customHeight="1">
      <c r="B14" s="735" t="s">
        <v>59</v>
      </c>
      <c r="C14" s="735" t="s">
        <v>2003</v>
      </c>
      <c r="D14" s="735" t="s">
        <v>2004</v>
      </c>
    </row>
    <row r="15" spans="2:7" s="733" customFormat="1" ht="18" customHeight="1" thickBot="1">
      <c r="B15" s="743" t="s">
        <v>2005</v>
      </c>
      <c r="C15" s="744"/>
      <c r="D15" s="738"/>
    </row>
    <row r="16" spans="2:7" s="733" customFormat="1" ht="18" customHeight="1"/>
    <row r="17" s="733" customFormat="1" ht="18" customHeight="1"/>
  </sheetData>
  <pageMargins left="0.75" right="0.75" top="1" bottom="1" header="0.5" footer="0.5"/>
  <headerFooter alignWithMargins="0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73"/>
  <dimension ref="A3:F21"/>
  <sheetViews>
    <sheetView showGridLines="0" zoomScale="130" zoomScaleNormal="130" workbookViewId="0">
      <selection activeCell="D9" sqref="D9"/>
    </sheetView>
  </sheetViews>
  <sheetFormatPr defaultRowHeight="13.2"/>
  <cols>
    <col min="1" max="1" width="6.33203125" style="212" customWidth="1"/>
    <col min="2" max="2" width="9.109375" style="212"/>
    <col min="3" max="3" width="12.5546875" style="212" customWidth="1"/>
    <col min="4" max="4" width="9.109375" style="212"/>
    <col min="5" max="5" width="7.5546875" style="212" customWidth="1"/>
    <col min="6" max="6" width="10.88671875" style="212" bestFit="1" customWidth="1"/>
    <col min="7" max="11" width="9.109375" style="212"/>
    <col min="12" max="12" width="12" style="212" bestFit="1" customWidth="1"/>
    <col min="13" max="258" width="9.109375" style="212"/>
    <col min="259" max="259" width="12.5546875" style="212" customWidth="1"/>
    <col min="260" max="267" width="9.109375" style="212"/>
    <col min="268" max="268" width="12" style="212" bestFit="1" customWidth="1"/>
    <col min="269" max="514" width="9.109375" style="212"/>
    <col min="515" max="515" width="12.5546875" style="212" customWidth="1"/>
    <col min="516" max="523" width="9.109375" style="212"/>
    <col min="524" max="524" width="12" style="212" bestFit="1" customWidth="1"/>
    <col min="525" max="770" width="9.109375" style="212"/>
    <col min="771" max="771" width="12.5546875" style="212" customWidth="1"/>
    <col min="772" max="779" width="9.109375" style="212"/>
    <col min="780" max="780" width="12" style="212" bestFit="1" customWidth="1"/>
    <col min="781" max="1026" width="9.109375" style="212"/>
    <col min="1027" max="1027" width="12.5546875" style="212" customWidth="1"/>
    <col min="1028" max="1035" width="9.109375" style="212"/>
    <col min="1036" max="1036" width="12" style="212" bestFit="1" customWidth="1"/>
    <col min="1037" max="1282" width="9.109375" style="212"/>
    <col min="1283" max="1283" width="12.5546875" style="212" customWidth="1"/>
    <col min="1284" max="1291" width="9.109375" style="212"/>
    <col min="1292" max="1292" width="12" style="212" bestFit="1" customWidth="1"/>
    <col min="1293" max="1538" width="9.109375" style="212"/>
    <col min="1539" max="1539" width="12.5546875" style="212" customWidth="1"/>
    <col min="1540" max="1547" width="9.109375" style="212"/>
    <col min="1548" max="1548" width="12" style="212" bestFit="1" customWidth="1"/>
    <col min="1549" max="1794" width="9.109375" style="212"/>
    <col min="1795" max="1795" width="12.5546875" style="212" customWidth="1"/>
    <col min="1796" max="1803" width="9.109375" style="212"/>
    <col min="1804" max="1804" width="12" style="212" bestFit="1" customWidth="1"/>
    <col min="1805" max="2050" width="9.109375" style="212"/>
    <col min="2051" max="2051" width="12.5546875" style="212" customWidth="1"/>
    <col min="2052" max="2059" width="9.109375" style="212"/>
    <col min="2060" max="2060" width="12" style="212" bestFit="1" customWidth="1"/>
    <col min="2061" max="2306" width="9.109375" style="212"/>
    <col min="2307" max="2307" width="12.5546875" style="212" customWidth="1"/>
    <col min="2308" max="2315" width="9.109375" style="212"/>
    <col min="2316" max="2316" width="12" style="212" bestFit="1" customWidth="1"/>
    <col min="2317" max="2562" width="9.109375" style="212"/>
    <col min="2563" max="2563" width="12.5546875" style="212" customWidth="1"/>
    <col min="2564" max="2571" width="9.109375" style="212"/>
    <col min="2572" max="2572" width="12" style="212" bestFit="1" customWidth="1"/>
    <col min="2573" max="2818" width="9.109375" style="212"/>
    <col min="2819" max="2819" width="12.5546875" style="212" customWidth="1"/>
    <col min="2820" max="2827" width="9.109375" style="212"/>
    <col min="2828" max="2828" width="12" style="212" bestFit="1" customWidth="1"/>
    <col min="2829" max="3074" width="9.109375" style="212"/>
    <col min="3075" max="3075" width="12.5546875" style="212" customWidth="1"/>
    <col min="3076" max="3083" width="9.109375" style="212"/>
    <col min="3084" max="3084" width="12" style="212" bestFit="1" customWidth="1"/>
    <col min="3085" max="3330" width="9.109375" style="212"/>
    <col min="3331" max="3331" width="12.5546875" style="212" customWidth="1"/>
    <col min="3332" max="3339" width="9.109375" style="212"/>
    <col min="3340" max="3340" width="12" style="212" bestFit="1" customWidth="1"/>
    <col min="3341" max="3586" width="9.109375" style="212"/>
    <col min="3587" max="3587" width="12.5546875" style="212" customWidth="1"/>
    <col min="3588" max="3595" width="9.109375" style="212"/>
    <col min="3596" max="3596" width="12" style="212" bestFit="1" customWidth="1"/>
    <col min="3597" max="3842" width="9.109375" style="212"/>
    <col min="3843" max="3843" width="12.5546875" style="212" customWidth="1"/>
    <col min="3844" max="3851" width="9.109375" style="212"/>
    <col min="3852" max="3852" width="12" style="212" bestFit="1" customWidth="1"/>
    <col min="3853" max="4098" width="9.109375" style="212"/>
    <col min="4099" max="4099" width="12.5546875" style="212" customWidth="1"/>
    <col min="4100" max="4107" width="9.109375" style="212"/>
    <col min="4108" max="4108" width="12" style="212" bestFit="1" customWidth="1"/>
    <col min="4109" max="4354" width="9.109375" style="212"/>
    <col min="4355" max="4355" width="12.5546875" style="212" customWidth="1"/>
    <col min="4356" max="4363" width="9.109375" style="212"/>
    <col min="4364" max="4364" width="12" style="212" bestFit="1" customWidth="1"/>
    <col min="4365" max="4610" width="9.109375" style="212"/>
    <col min="4611" max="4611" width="12.5546875" style="212" customWidth="1"/>
    <col min="4612" max="4619" width="9.109375" style="212"/>
    <col min="4620" max="4620" width="12" style="212" bestFit="1" customWidth="1"/>
    <col min="4621" max="4866" width="9.109375" style="212"/>
    <col min="4867" max="4867" width="12.5546875" style="212" customWidth="1"/>
    <col min="4868" max="4875" width="9.109375" style="212"/>
    <col min="4876" max="4876" width="12" style="212" bestFit="1" customWidth="1"/>
    <col min="4877" max="5122" width="9.109375" style="212"/>
    <col min="5123" max="5123" width="12.5546875" style="212" customWidth="1"/>
    <col min="5124" max="5131" width="9.109375" style="212"/>
    <col min="5132" max="5132" width="12" style="212" bestFit="1" customWidth="1"/>
    <col min="5133" max="5378" width="9.109375" style="212"/>
    <col min="5379" max="5379" width="12.5546875" style="212" customWidth="1"/>
    <col min="5380" max="5387" width="9.109375" style="212"/>
    <col min="5388" max="5388" width="12" style="212" bestFit="1" customWidth="1"/>
    <col min="5389" max="5634" width="9.109375" style="212"/>
    <col min="5635" max="5635" width="12.5546875" style="212" customWidth="1"/>
    <col min="5636" max="5643" width="9.109375" style="212"/>
    <col min="5644" max="5644" width="12" style="212" bestFit="1" customWidth="1"/>
    <col min="5645" max="5890" width="9.109375" style="212"/>
    <col min="5891" max="5891" width="12.5546875" style="212" customWidth="1"/>
    <col min="5892" max="5899" width="9.109375" style="212"/>
    <col min="5900" max="5900" width="12" style="212" bestFit="1" customWidth="1"/>
    <col min="5901" max="6146" width="9.109375" style="212"/>
    <col min="6147" max="6147" width="12.5546875" style="212" customWidth="1"/>
    <col min="6148" max="6155" width="9.109375" style="212"/>
    <col min="6156" max="6156" width="12" style="212" bestFit="1" customWidth="1"/>
    <col min="6157" max="6402" width="9.109375" style="212"/>
    <col min="6403" max="6403" width="12.5546875" style="212" customWidth="1"/>
    <col min="6404" max="6411" width="9.109375" style="212"/>
    <col min="6412" max="6412" width="12" style="212" bestFit="1" customWidth="1"/>
    <col min="6413" max="6658" width="9.109375" style="212"/>
    <col min="6659" max="6659" width="12.5546875" style="212" customWidth="1"/>
    <col min="6660" max="6667" width="9.109375" style="212"/>
    <col min="6668" max="6668" width="12" style="212" bestFit="1" customWidth="1"/>
    <col min="6669" max="6914" width="9.109375" style="212"/>
    <col min="6915" max="6915" width="12.5546875" style="212" customWidth="1"/>
    <col min="6916" max="6923" width="9.109375" style="212"/>
    <col min="6924" max="6924" width="12" style="212" bestFit="1" customWidth="1"/>
    <col min="6925" max="7170" width="9.109375" style="212"/>
    <col min="7171" max="7171" width="12.5546875" style="212" customWidth="1"/>
    <col min="7172" max="7179" width="9.109375" style="212"/>
    <col min="7180" max="7180" width="12" style="212" bestFit="1" customWidth="1"/>
    <col min="7181" max="7426" width="9.109375" style="212"/>
    <col min="7427" max="7427" width="12.5546875" style="212" customWidth="1"/>
    <col min="7428" max="7435" width="9.109375" style="212"/>
    <col min="7436" max="7436" width="12" style="212" bestFit="1" customWidth="1"/>
    <col min="7437" max="7682" width="9.109375" style="212"/>
    <col min="7683" max="7683" width="12.5546875" style="212" customWidth="1"/>
    <col min="7684" max="7691" width="9.109375" style="212"/>
    <col min="7692" max="7692" width="12" style="212" bestFit="1" customWidth="1"/>
    <col min="7693" max="7938" width="9.109375" style="212"/>
    <col min="7939" max="7939" width="12.5546875" style="212" customWidth="1"/>
    <col min="7940" max="7947" width="9.109375" style="212"/>
    <col min="7948" max="7948" width="12" style="212" bestFit="1" customWidth="1"/>
    <col min="7949" max="8194" width="9.109375" style="212"/>
    <col min="8195" max="8195" width="12.5546875" style="212" customWidth="1"/>
    <col min="8196" max="8203" width="9.109375" style="212"/>
    <col min="8204" max="8204" width="12" style="212" bestFit="1" customWidth="1"/>
    <col min="8205" max="8450" width="9.109375" style="212"/>
    <col min="8451" max="8451" width="12.5546875" style="212" customWidth="1"/>
    <col min="8452" max="8459" width="9.109375" style="212"/>
    <col min="8460" max="8460" width="12" style="212" bestFit="1" customWidth="1"/>
    <col min="8461" max="8706" width="9.109375" style="212"/>
    <col min="8707" max="8707" width="12.5546875" style="212" customWidth="1"/>
    <col min="8708" max="8715" width="9.109375" style="212"/>
    <col min="8716" max="8716" width="12" style="212" bestFit="1" customWidth="1"/>
    <col min="8717" max="8962" width="9.109375" style="212"/>
    <col min="8963" max="8963" width="12.5546875" style="212" customWidth="1"/>
    <col min="8964" max="8971" width="9.109375" style="212"/>
    <col min="8972" max="8972" width="12" style="212" bestFit="1" customWidth="1"/>
    <col min="8973" max="9218" width="9.109375" style="212"/>
    <col min="9219" max="9219" width="12.5546875" style="212" customWidth="1"/>
    <col min="9220" max="9227" width="9.109375" style="212"/>
    <col min="9228" max="9228" width="12" style="212" bestFit="1" customWidth="1"/>
    <col min="9229" max="9474" width="9.109375" style="212"/>
    <col min="9475" max="9475" width="12.5546875" style="212" customWidth="1"/>
    <col min="9476" max="9483" width="9.109375" style="212"/>
    <col min="9484" max="9484" width="12" style="212" bestFit="1" customWidth="1"/>
    <col min="9485" max="9730" width="9.109375" style="212"/>
    <col min="9731" max="9731" width="12.5546875" style="212" customWidth="1"/>
    <col min="9732" max="9739" width="9.109375" style="212"/>
    <col min="9740" max="9740" width="12" style="212" bestFit="1" customWidth="1"/>
    <col min="9741" max="9986" width="9.109375" style="212"/>
    <col min="9987" max="9987" width="12.5546875" style="212" customWidth="1"/>
    <col min="9988" max="9995" width="9.109375" style="212"/>
    <col min="9996" max="9996" width="12" style="212" bestFit="1" customWidth="1"/>
    <col min="9997" max="10242" width="9.109375" style="212"/>
    <col min="10243" max="10243" width="12.5546875" style="212" customWidth="1"/>
    <col min="10244" max="10251" width="9.109375" style="212"/>
    <col min="10252" max="10252" width="12" style="212" bestFit="1" customWidth="1"/>
    <col min="10253" max="10498" width="9.109375" style="212"/>
    <col min="10499" max="10499" width="12.5546875" style="212" customWidth="1"/>
    <col min="10500" max="10507" width="9.109375" style="212"/>
    <col min="10508" max="10508" width="12" style="212" bestFit="1" customWidth="1"/>
    <col min="10509" max="10754" width="9.109375" style="212"/>
    <col min="10755" max="10755" width="12.5546875" style="212" customWidth="1"/>
    <col min="10756" max="10763" width="9.109375" style="212"/>
    <col min="10764" max="10764" width="12" style="212" bestFit="1" customWidth="1"/>
    <col min="10765" max="11010" width="9.109375" style="212"/>
    <col min="11011" max="11011" width="12.5546875" style="212" customWidth="1"/>
    <col min="11012" max="11019" width="9.109375" style="212"/>
    <col min="11020" max="11020" width="12" style="212" bestFit="1" customWidth="1"/>
    <col min="11021" max="11266" width="9.109375" style="212"/>
    <col min="11267" max="11267" width="12.5546875" style="212" customWidth="1"/>
    <col min="11268" max="11275" width="9.109375" style="212"/>
    <col min="11276" max="11276" width="12" style="212" bestFit="1" customWidth="1"/>
    <col min="11277" max="11522" width="9.109375" style="212"/>
    <col min="11523" max="11523" width="12.5546875" style="212" customWidth="1"/>
    <col min="11524" max="11531" width="9.109375" style="212"/>
    <col min="11532" max="11532" width="12" style="212" bestFit="1" customWidth="1"/>
    <col min="11533" max="11778" width="9.109375" style="212"/>
    <col min="11779" max="11779" width="12.5546875" style="212" customWidth="1"/>
    <col min="11780" max="11787" width="9.109375" style="212"/>
    <col min="11788" max="11788" width="12" style="212" bestFit="1" customWidth="1"/>
    <col min="11789" max="12034" width="9.109375" style="212"/>
    <col min="12035" max="12035" width="12.5546875" style="212" customWidth="1"/>
    <col min="12036" max="12043" width="9.109375" style="212"/>
    <col min="12044" max="12044" width="12" style="212" bestFit="1" customWidth="1"/>
    <col min="12045" max="12290" width="9.109375" style="212"/>
    <col min="12291" max="12291" width="12.5546875" style="212" customWidth="1"/>
    <col min="12292" max="12299" width="9.109375" style="212"/>
    <col min="12300" max="12300" width="12" style="212" bestFit="1" customWidth="1"/>
    <col min="12301" max="12546" width="9.109375" style="212"/>
    <col min="12547" max="12547" width="12.5546875" style="212" customWidth="1"/>
    <col min="12548" max="12555" width="9.109375" style="212"/>
    <col min="12556" max="12556" width="12" style="212" bestFit="1" customWidth="1"/>
    <col min="12557" max="12802" width="9.109375" style="212"/>
    <col min="12803" max="12803" width="12.5546875" style="212" customWidth="1"/>
    <col min="12804" max="12811" width="9.109375" style="212"/>
    <col min="12812" max="12812" width="12" style="212" bestFit="1" customWidth="1"/>
    <col min="12813" max="13058" width="9.109375" style="212"/>
    <col min="13059" max="13059" width="12.5546875" style="212" customWidth="1"/>
    <col min="13060" max="13067" width="9.109375" style="212"/>
    <col min="13068" max="13068" width="12" style="212" bestFit="1" customWidth="1"/>
    <col min="13069" max="13314" width="9.109375" style="212"/>
    <col min="13315" max="13315" width="12.5546875" style="212" customWidth="1"/>
    <col min="13316" max="13323" width="9.109375" style="212"/>
    <col min="13324" max="13324" width="12" style="212" bestFit="1" customWidth="1"/>
    <col min="13325" max="13570" width="9.109375" style="212"/>
    <col min="13571" max="13571" width="12.5546875" style="212" customWidth="1"/>
    <col min="13572" max="13579" width="9.109375" style="212"/>
    <col min="13580" max="13580" width="12" style="212" bestFit="1" customWidth="1"/>
    <col min="13581" max="13826" width="9.109375" style="212"/>
    <col min="13827" max="13827" width="12.5546875" style="212" customWidth="1"/>
    <col min="13828" max="13835" width="9.109375" style="212"/>
    <col min="13836" max="13836" width="12" style="212" bestFit="1" customWidth="1"/>
    <col min="13837" max="14082" width="9.109375" style="212"/>
    <col min="14083" max="14083" width="12.5546875" style="212" customWidth="1"/>
    <col min="14084" max="14091" width="9.109375" style="212"/>
    <col min="14092" max="14092" width="12" style="212" bestFit="1" customWidth="1"/>
    <col min="14093" max="14338" width="9.109375" style="212"/>
    <col min="14339" max="14339" width="12.5546875" style="212" customWidth="1"/>
    <col min="14340" max="14347" width="9.109375" style="212"/>
    <col min="14348" max="14348" width="12" style="212" bestFit="1" customWidth="1"/>
    <col min="14349" max="14594" width="9.109375" style="212"/>
    <col min="14595" max="14595" width="12.5546875" style="212" customWidth="1"/>
    <col min="14596" max="14603" width="9.109375" style="212"/>
    <col min="14604" max="14604" width="12" style="212" bestFit="1" customWidth="1"/>
    <col min="14605" max="14850" width="9.109375" style="212"/>
    <col min="14851" max="14851" width="12.5546875" style="212" customWidth="1"/>
    <col min="14852" max="14859" width="9.109375" style="212"/>
    <col min="14860" max="14860" width="12" style="212" bestFit="1" customWidth="1"/>
    <col min="14861" max="15106" width="9.109375" style="212"/>
    <col min="15107" max="15107" width="12.5546875" style="212" customWidth="1"/>
    <col min="15108" max="15115" width="9.109375" style="212"/>
    <col min="15116" max="15116" width="12" style="212" bestFit="1" customWidth="1"/>
    <col min="15117" max="15362" width="9.109375" style="212"/>
    <col min="15363" max="15363" width="12.5546875" style="212" customWidth="1"/>
    <col min="15364" max="15371" width="9.109375" style="212"/>
    <col min="15372" max="15372" width="12" style="212" bestFit="1" customWidth="1"/>
    <col min="15373" max="15618" width="9.109375" style="212"/>
    <col min="15619" max="15619" width="12.5546875" style="212" customWidth="1"/>
    <col min="15620" max="15627" width="9.109375" style="212"/>
    <col min="15628" max="15628" width="12" style="212" bestFit="1" customWidth="1"/>
    <col min="15629" max="15874" width="9.109375" style="212"/>
    <col min="15875" max="15875" width="12.5546875" style="212" customWidth="1"/>
    <col min="15876" max="15883" width="9.109375" style="212"/>
    <col min="15884" max="15884" width="12" style="212" bestFit="1" customWidth="1"/>
    <col min="15885" max="16130" width="9.109375" style="212"/>
    <col min="16131" max="16131" width="12.5546875" style="212" customWidth="1"/>
    <col min="16132" max="16139" width="9.109375" style="212"/>
    <col min="16140" max="16140" width="12" style="212" bestFit="1" customWidth="1"/>
    <col min="16141" max="16384" width="9.109375" style="212"/>
  </cols>
  <sheetData>
    <row r="3" spans="1:6" ht="23.4" thickBot="1">
      <c r="B3" s="730" t="s">
        <v>2000</v>
      </c>
      <c r="C3" s="731"/>
      <c r="D3" s="731"/>
    </row>
    <row r="4" spans="1:6">
      <c r="B4" s="732"/>
      <c r="C4" s="660"/>
      <c r="D4" s="660"/>
    </row>
    <row r="5" spans="1:6">
      <c r="B5" s="344"/>
      <c r="C5" s="660"/>
      <c r="D5" s="660"/>
    </row>
    <row r="6" spans="1:6">
      <c r="A6" s="733"/>
      <c r="B6" s="734" t="s">
        <v>2006</v>
      </c>
      <c r="C6" s="733"/>
      <c r="D6" s="733"/>
      <c r="E6" s="733"/>
      <c r="F6" s="733"/>
    </row>
    <row r="7" spans="1:6">
      <c r="A7" s="733"/>
      <c r="B7" s="734" t="s">
        <v>2007</v>
      </c>
      <c r="C7" s="733"/>
      <c r="D7" s="733"/>
      <c r="E7" s="733"/>
      <c r="F7" s="733"/>
    </row>
    <row r="8" spans="1:6">
      <c r="A8" s="733"/>
      <c r="B8" s="733"/>
      <c r="C8" s="733"/>
      <c r="D8" s="733"/>
      <c r="E8" s="733"/>
      <c r="F8" s="733"/>
    </row>
    <row r="9" spans="1:6" ht="15.75" customHeight="1">
      <c r="A9" s="733"/>
      <c r="B9" s="735" t="s">
        <v>147</v>
      </c>
      <c r="C9" s="735" t="s">
        <v>109</v>
      </c>
      <c r="D9" s="735" t="s">
        <v>51</v>
      </c>
      <c r="E9" s="733"/>
      <c r="F9" s="745" t="s">
        <v>2008</v>
      </c>
    </row>
    <row r="10" spans="1:6" ht="15.75" customHeight="1" thickBot="1">
      <c r="A10" s="733"/>
      <c r="B10" s="736"/>
      <c r="C10" s="746">
        <v>37301</v>
      </c>
      <c r="D10" s="738">
        <v>100</v>
      </c>
      <c r="E10" s="733"/>
      <c r="F10" s="747" t="s">
        <v>148</v>
      </c>
    </row>
    <row r="11" spans="1:6">
      <c r="A11" s="733"/>
      <c r="B11" s="733"/>
      <c r="C11" s="733"/>
      <c r="D11" s="733"/>
      <c r="E11" s="733"/>
      <c r="F11" s="748" t="s">
        <v>2009</v>
      </c>
    </row>
    <row r="12" spans="1:6">
      <c r="A12" s="733"/>
      <c r="B12" s="733"/>
      <c r="C12" s="733"/>
      <c r="D12" s="733"/>
      <c r="E12" s="733"/>
      <c r="F12" s="747" t="s">
        <v>2010</v>
      </c>
    </row>
    <row r="13" spans="1:6">
      <c r="A13" s="733"/>
      <c r="B13" s="733"/>
      <c r="C13" s="733"/>
      <c r="D13" s="733"/>
      <c r="E13" s="733"/>
      <c r="F13" s="748" t="s">
        <v>151</v>
      </c>
    </row>
    <row r="14" spans="1:6">
      <c r="A14" s="733"/>
      <c r="B14" s="733"/>
      <c r="C14" s="733"/>
      <c r="D14" s="733"/>
      <c r="E14" s="733"/>
      <c r="F14" s="747" t="s">
        <v>2011</v>
      </c>
    </row>
    <row r="15" spans="1:6">
      <c r="A15" s="733"/>
      <c r="B15" s="733"/>
      <c r="C15" s="733"/>
      <c r="D15" s="733"/>
      <c r="E15" s="733"/>
      <c r="F15" s="748" t="s">
        <v>75</v>
      </c>
    </row>
    <row r="16" spans="1:6">
      <c r="A16" s="733"/>
      <c r="B16" s="733"/>
      <c r="C16" s="733"/>
      <c r="D16" s="733"/>
      <c r="E16" s="733"/>
      <c r="F16" s="747" t="s">
        <v>2012</v>
      </c>
    </row>
    <row r="17" spans="1:6">
      <c r="A17" s="733"/>
      <c r="B17" s="733"/>
      <c r="C17" s="733"/>
      <c r="D17" s="733"/>
      <c r="E17" s="733"/>
      <c r="F17" s="748" t="s">
        <v>2013</v>
      </c>
    </row>
    <row r="18" spans="1:6">
      <c r="A18" s="733"/>
      <c r="B18" s="733"/>
      <c r="C18" s="733"/>
      <c r="D18" s="733"/>
      <c r="E18" s="733"/>
      <c r="F18" s="747" t="s">
        <v>2014</v>
      </c>
    </row>
    <row r="19" spans="1:6">
      <c r="A19" s="733"/>
      <c r="B19" s="733"/>
      <c r="C19" s="733"/>
      <c r="D19" s="733"/>
      <c r="E19" s="733"/>
      <c r="F19" s="748" t="s">
        <v>272</v>
      </c>
    </row>
    <row r="20" spans="1:6">
      <c r="A20" s="733"/>
      <c r="B20" s="733"/>
      <c r="C20" s="733"/>
      <c r="D20" s="733"/>
      <c r="E20" s="733"/>
      <c r="F20" s="747" t="s">
        <v>2015</v>
      </c>
    </row>
    <row r="21" spans="1:6" ht="13.8" thickBot="1">
      <c r="A21" s="733"/>
      <c r="B21" s="733"/>
      <c r="C21" s="733"/>
      <c r="D21" s="733"/>
      <c r="E21" s="733"/>
      <c r="F21" s="749" t="s">
        <v>2016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74"/>
  <dimension ref="B3:C19"/>
  <sheetViews>
    <sheetView showGridLines="0" workbookViewId="0"/>
  </sheetViews>
  <sheetFormatPr defaultColWidth="9.109375" defaultRowHeight="15.6"/>
  <cols>
    <col min="1" max="1" width="3.44140625" style="814" customWidth="1"/>
    <col min="2" max="2" width="14.33203125" style="814" customWidth="1"/>
    <col min="3" max="3" width="21.44140625" style="814" bestFit="1" customWidth="1"/>
    <col min="4" max="16384" width="9.109375" style="814"/>
  </cols>
  <sheetData>
    <row r="3" spans="2:3" s="185" customFormat="1" ht="38.25" customHeight="1" thickBot="1">
      <c r="B3" s="186" t="s">
        <v>2000</v>
      </c>
      <c r="C3" s="187"/>
    </row>
    <row r="4" spans="2:3" s="185" customFormat="1" ht="17.25" customHeight="1">
      <c r="B4" s="815"/>
      <c r="C4" s="816"/>
    </row>
    <row r="5" spans="2:3" s="190" customFormat="1" ht="21" customHeight="1"/>
    <row r="6" spans="2:3" s="816" customFormat="1" ht="35.25" customHeight="1">
      <c r="B6" s="817" t="s">
        <v>2017</v>
      </c>
      <c r="C6" s="817"/>
    </row>
    <row r="9" spans="2:3">
      <c r="B9" s="750" t="s">
        <v>2018</v>
      </c>
      <c r="C9" s="750" t="s">
        <v>2019</v>
      </c>
    </row>
    <row r="10" spans="2:3">
      <c r="B10" s="751"/>
      <c r="C10" s="751"/>
    </row>
    <row r="11" spans="2:3">
      <c r="B11" s="751"/>
      <c r="C11" s="751"/>
    </row>
    <row r="12" spans="2:3">
      <c r="B12" s="751"/>
      <c r="C12" s="751"/>
    </row>
    <row r="13" spans="2:3">
      <c r="B13" s="751"/>
      <c r="C13" s="751"/>
    </row>
    <row r="14" spans="2:3">
      <c r="B14" s="751"/>
      <c r="C14" s="751"/>
    </row>
    <row r="15" spans="2:3">
      <c r="B15" s="751"/>
      <c r="C15" s="751"/>
    </row>
    <row r="16" spans="2:3">
      <c r="B16" s="751"/>
      <c r="C16" s="751"/>
    </row>
    <row r="17" spans="2:3">
      <c r="B17" s="751"/>
      <c r="C17" s="751"/>
    </row>
    <row r="18" spans="2:3">
      <c r="B18" s="751"/>
      <c r="C18" s="751"/>
    </row>
    <row r="19" spans="2:3">
      <c r="B19" s="751"/>
      <c r="C19" s="751"/>
    </row>
  </sheetData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75"/>
  <dimension ref="B1:K11"/>
  <sheetViews>
    <sheetView showGridLines="0" workbookViewId="0"/>
  </sheetViews>
  <sheetFormatPr defaultColWidth="9.109375" defaultRowHeight="15.6"/>
  <cols>
    <col min="1" max="1" width="3.44140625" style="814" customWidth="1"/>
    <col min="2" max="2" width="14.33203125" style="101" hidden="1" customWidth="1"/>
    <col min="3" max="3" width="21.44140625" style="814" bestFit="1" customWidth="1"/>
    <col min="4" max="4" width="2.33203125" style="814" customWidth="1"/>
    <col min="5" max="5" width="17.6640625" style="814" customWidth="1"/>
    <col min="6" max="6" width="2.33203125" style="814" customWidth="1"/>
    <col min="7" max="7" width="21.44140625" style="814" bestFit="1" customWidth="1"/>
    <col min="8" max="8" width="2.33203125" style="814" customWidth="1"/>
    <col min="9" max="9" width="16.88671875" style="814" customWidth="1"/>
    <col min="10" max="10" width="2.33203125" style="814" customWidth="1"/>
    <col min="11" max="11" width="13.109375" style="814" bestFit="1" customWidth="1"/>
    <col min="12" max="12" width="2.33203125" style="814" customWidth="1"/>
    <col min="13" max="13" width="9.109375" style="814"/>
    <col min="14" max="14" width="2.33203125" style="814" customWidth="1"/>
    <col min="15" max="15" width="9.109375" style="814"/>
    <col min="16" max="16" width="2.33203125" style="814" customWidth="1"/>
    <col min="17" max="16384" width="9.109375" style="814"/>
  </cols>
  <sheetData>
    <row r="1" spans="2:11">
      <c r="B1" s="814"/>
    </row>
    <row r="2" spans="2:11">
      <c r="B2" s="814"/>
    </row>
    <row r="3" spans="2:11" ht="31.8" thickBot="1">
      <c r="B3" s="814"/>
      <c r="C3" s="186" t="s">
        <v>2020</v>
      </c>
    </row>
    <row r="4" spans="2:11">
      <c r="B4" s="814"/>
      <c r="C4" s="815"/>
    </row>
    <row r="5" spans="2:11">
      <c r="B5" s="814"/>
      <c r="C5" s="815"/>
    </row>
    <row r="6" spans="2:11">
      <c r="B6" s="814"/>
    </row>
    <row r="7" spans="2:11">
      <c r="C7" s="752" t="s">
        <v>2018</v>
      </c>
      <c r="E7" s="823" t="s">
        <v>91</v>
      </c>
      <c r="G7" s="823" t="s">
        <v>660</v>
      </c>
      <c r="I7" s="823" t="s">
        <v>651</v>
      </c>
      <c r="K7" s="823" t="s">
        <v>656</v>
      </c>
    </row>
    <row r="8" spans="2:11">
      <c r="C8" s="823" t="s">
        <v>91</v>
      </c>
      <c r="E8" s="824" t="s">
        <v>2021</v>
      </c>
      <c r="G8" s="824" t="s">
        <v>928</v>
      </c>
      <c r="I8" s="824" t="s">
        <v>2022</v>
      </c>
      <c r="K8" s="824" t="s">
        <v>2023</v>
      </c>
    </row>
    <row r="9" spans="2:11">
      <c r="C9" s="823" t="s">
        <v>660</v>
      </c>
      <c r="E9" s="824" t="s">
        <v>2024</v>
      </c>
      <c r="G9" s="824" t="s">
        <v>2025</v>
      </c>
      <c r="I9" s="824" t="s">
        <v>2026</v>
      </c>
      <c r="K9" s="824" t="s">
        <v>929</v>
      </c>
    </row>
    <row r="10" spans="2:11">
      <c r="C10" s="823" t="s">
        <v>651</v>
      </c>
      <c r="E10" s="824" t="s">
        <v>922</v>
      </c>
      <c r="G10" s="824" t="s">
        <v>940</v>
      </c>
      <c r="I10" s="824" t="s">
        <v>2027</v>
      </c>
      <c r="K10" s="824" t="s">
        <v>2028</v>
      </c>
    </row>
    <row r="11" spans="2:11">
      <c r="C11" s="823" t="s">
        <v>656</v>
      </c>
    </row>
  </sheetData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76"/>
  <dimension ref="B3:L24"/>
  <sheetViews>
    <sheetView showGridLines="0" workbookViewId="0"/>
  </sheetViews>
  <sheetFormatPr defaultColWidth="9.109375" defaultRowHeight="15.6"/>
  <cols>
    <col min="1" max="1" width="2.88671875" style="816" customWidth="1"/>
    <col min="2" max="2" width="12.6640625" style="816" bestFit="1" customWidth="1"/>
    <col min="3" max="3" width="15.33203125" style="816" customWidth="1"/>
    <col min="4" max="4" width="13.5546875" style="816" customWidth="1"/>
    <col min="5" max="5" width="11" style="816" customWidth="1"/>
    <col min="6" max="6" width="17.109375" style="816" bestFit="1" customWidth="1"/>
    <col min="7" max="7" width="10.6640625" style="816" bestFit="1" customWidth="1"/>
    <col min="8" max="8" width="10.44140625" style="816" bestFit="1" customWidth="1"/>
    <col min="9" max="9" width="10.5546875" style="816" customWidth="1"/>
    <col min="10" max="10" width="14" style="816" customWidth="1"/>
    <col min="11" max="11" width="11.88671875" style="816" customWidth="1"/>
    <col min="12" max="12" width="13.5546875" style="816" customWidth="1"/>
    <col min="13" max="16384" width="9.109375" style="816"/>
  </cols>
  <sheetData>
    <row r="3" spans="2:12" s="185" customFormat="1" ht="38.25" customHeight="1" thickBot="1">
      <c r="B3" s="186" t="s">
        <v>2000</v>
      </c>
      <c r="C3" s="187"/>
      <c r="D3" s="187"/>
      <c r="E3" s="187"/>
    </row>
    <row r="4" spans="2:12" s="185" customFormat="1" ht="17.25" customHeight="1">
      <c r="B4" s="815"/>
      <c r="C4" s="816"/>
      <c r="D4" s="816"/>
      <c r="E4" s="816"/>
      <c r="H4" s="816"/>
    </row>
    <row r="6" spans="2:12">
      <c r="B6" s="825" t="s">
        <v>2029</v>
      </c>
    </row>
    <row r="7" spans="2:12" ht="18.75" customHeight="1">
      <c r="B7" s="825" t="s">
        <v>2030</v>
      </c>
      <c r="C7" s="826"/>
      <c r="D7" s="826"/>
      <c r="E7" s="826"/>
      <c r="F7" s="826"/>
      <c r="G7" s="826"/>
      <c r="H7" s="826"/>
      <c r="I7" s="826"/>
      <c r="J7" s="826"/>
      <c r="K7" s="826"/>
      <c r="L7" s="826"/>
    </row>
    <row r="8" spans="2:12">
      <c r="B8" s="826"/>
      <c r="C8" s="826"/>
      <c r="D8" s="826"/>
      <c r="E8" s="826"/>
      <c r="F8" s="814"/>
      <c r="G8" s="826"/>
      <c r="H8" s="826"/>
      <c r="I8" s="826"/>
      <c r="J8" s="826"/>
      <c r="K8" s="826"/>
      <c r="L8" s="826"/>
    </row>
    <row r="9" spans="2:12" ht="18.75" customHeight="1">
      <c r="B9" s="814"/>
      <c r="C9" s="847" t="s">
        <v>2031</v>
      </c>
      <c r="D9" s="847"/>
      <c r="E9" s="826"/>
      <c r="F9" s="814"/>
      <c r="G9" s="826"/>
      <c r="H9" s="826"/>
      <c r="I9" s="826"/>
      <c r="J9" s="826"/>
      <c r="K9" s="826"/>
      <c r="L9" s="826"/>
    </row>
    <row r="10" spans="2:12" ht="17.25" customHeight="1">
      <c r="B10" s="814"/>
      <c r="C10" s="753" t="s">
        <v>2032</v>
      </c>
      <c r="D10" s="754"/>
      <c r="E10" s="826"/>
      <c r="F10" s="825"/>
      <c r="G10" s="826"/>
      <c r="H10" s="827"/>
      <c r="I10" s="826"/>
      <c r="J10" s="826"/>
      <c r="K10" s="826"/>
      <c r="L10" s="826"/>
    </row>
    <row r="11" spans="2:12" ht="17.25" customHeight="1">
      <c r="B11" s="814"/>
      <c r="C11" s="755" t="s">
        <v>2033</v>
      </c>
      <c r="D11" s="756"/>
      <c r="E11" s="826"/>
      <c r="F11" s="825"/>
      <c r="G11" s="826"/>
      <c r="H11" s="826"/>
      <c r="I11" s="826"/>
      <c r="J11" s="826"/>
      <c r="K11" s="826"/>
      <c r="L11" s="826"/>
    </row>
    <row r="12" spans="2:12" ht="17.25" customHeight="1">
      <c r="B12" s="814"/>
      <c r="C12" s="755" t="s">
        <v>2034</v>
      </c>
      <c r="D12" s="757"/>
      <c r="E12" s="826"/>
      <c r="F12" s="814"/>
      <c r="G12" s="826"/>
      <c r="H12" s="848"/>
      <c r="I12" s="848"/>
      <c r="J12" s="826"/>
      <c r="K12" s="826"/>
      <c r="L12" s="826"/>
    </row>
    <row r="13" spans="2:12" ht="17.25" customHeight="1">
      <c r="B13" s="814"/>
      <c r="C13" s="755" t="s">
        <v>2035</v>
      </c>
      <c r="D13" s="757"/>
      <c r="F13" s="814"/>
    </row>
    <row r="14" spans="2:12" ht="17.25" customHeight="1" thickBot="1">
      <c r="B14" s="814"/>
      <c r="C14" s="758" t="s">
        <v>2036</v>
      </c>
      <c r="D14" s="759"/>
    </row>
    <row r="15" spans="2:12" ht="21" customHeight="1"/>
    <row r="16" spans="2:12" ht="21" customHeight="1" thickBot="1">
      <c r="C16" s="760" t="s">
        <v>117</v>
      </c>
      <c r="D16" s="760" t="s">
        <v>59</v>
      </c>
      <c r="E16" s="760" t="s">
        <v>270</v>
      </c>
      <c r="F16" s="760" t="s">
        <v>1243</v>
      </c>
      <c r="G16" s="760" t="s">
        <v>271</v>
      </c>
      <c r="H16" s="760" t="s">
        <v>40</v>
      </c>
    </row>
    <row r="17" spans="3:8" ht="21" customHeight="1">
      <c r="C17" s="761">
        <v>9547320</v>
      </c>
      <c r="D17" s="762" t="s">
        <v>2037</v>
      </c>
      <c r="E17" s="762" t="s">
        <v>2038</v>
      </c>
      <c r="F17" s="762" t="s">
        <v>2039</v>
      </c>
      <c r="G17" s="762" t="s">
        <v>2040</v>
      </c>
      <c r="H17" s="763">
        <v>4500</v>
      </c>
    </row>
    <row r="18" spans="3:8" ht="21" customHeight="1">
      <c r="C18" s="764">
        <f>C17+1</f>
        <v>9547321</v>
      </c>
      <c r="D18" s="765" t="s">
        <v>2041</v>
      </c>
      <c r="E18" s="765" t="s">
        <v>272</v>
      </c>
      <c r="F18" s="765" t="s">
        <v>2042</v>
      </c>
      <c r="G18" s="765" t="s">
        <v>2043</v>
      </c>
      <c r="H18" s="766">
        <v>3500</v>
      </c>
    </row>
    <row r="19" spans="3:8" ht="21" customHeight="1">
      <c r="C19" s="761">
        <f t="shared" ref="C19:C24" si="0">C18+1</f>
        <v>9547322</v>
      </c>
      <c r="D19" s="762" t="s">
        <v>2044</v>
      </c>
      <c r="E19" s="762" t="s">
        <v>871</v>
      </c>
      <c r="F19" s="762" t="s">
        <v>2045</v>
      </c>
      <c r="G19" s="762" t="s">
        <v>2046</v>
      </c>
      <c r="H19" s="763">
        <v>2000</v>
      </c>
    </row>
    <row r="20" spans="3:8" ht="21" customHeight="1">
      <c r="C20" s="764">
        <f t="shared" si="0"/>
        <v>9547323</v>
      </c>
      <c r="D20" s="765" t="s">
        <v>2047</v>
      </c>
      <c r="E20" s="765" t="s">
        <v>871</v>
      </c>
      <c r="F20" s="765" t="s">
        <v>2045</v>
      </c>
      <c r="G20" s="765" t="s">
        <v>2048</v>
      </c>
      <c r="H20" s="766">
        <v>3000</v>
      </c>
    </row>
    <row r="21" spans="3:8" ht="21" customHeight="1">
      <c r="C21" s="761">
        <f t="shared" si="0"/>
        <v>9547324</v>
      </c>
      <c r="D21" s="762" t="s">
        <v>2049</v>
      </c>
      <c r="E21" s="762" t="s">
        <v>2038</v>
      </c>
      <c r="F21" s="762" t="s">
        <v>2050</v>
      </c>
      <c r="G21" s="762" t="s">
        <v>2051</v>
      </c>
      <c r="H21" s="763">
        <v>1000</v>
      </c>
    </row>
    <row r="22" spans="3:8" ht="21" customHeight="1">
      <c r="C22" s="764">
        <f t="shared" si="0"/>
        <v>9547325</v>
      </c>
      <c r="D22" s="765" t="s">
        <v>2052</v>
      </c>
      <c r="E22" s="765" t="s">
        <v>2038</v>
      </c>
      <c r="F22" s="765" t="s">
        <v>2050</v>
      </c>
      <c r="G22" s="765" t="s">
        <v>2053</v>
      </c>
      <c r="H22" s="766">
        <v>1500</v>
      </c>
    </row>
    <row r="23" spans="3:8">
      <c r="C23" s="761">
        <f t="shared" si="0"/>
        <v>9547326</v>
      </c>
      <c r="D23" s="762" t="s">
        <v>2054</v>
      </c>
      <c r="E23" s="762" t="s">
        <v>2038</v>
      </c>
      <c r="F23" s="762" t="s">
        <v>2055</v>
      </c>
      <c r="G23" s="762" t="s">
        <v>2056</v>
      </c>
      <c r="H23" s="763">
        <v>9000</v>
      </c>
    </row>
    <row r="24" spans="3:8">
      <c r="C24" s="767">
        <f t="shared" si="0"/>
        <v>9547327</v>
      </c>
      <c r="D24" s="768" t="s">
        <v>2057</v>
      </c>
      <c r="E24" s="768" t="s">
        <v>272</v>
      </c>
      <c r="F24" s="768" t="s">
        <v>2058</v>
      </c>
      <c r="G24" s="768" t="s">
        <v>2059</v>
      </c>
      <c r="H24" s="769">
        <v>3000</v>
      </c>
    </row>
  </sheetData>
  <mergeCells count="2">
    <mergeCell ref="C9:D9"/>
    <mergeCell ref="H12:I12"/>
  </mergeCells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78"/>
  <dimension ref="A3:C12"/>
  <sheetViews>
    <sheetView showGridLines="0" workbookViewId="0"/>
  </sheetViews>
  <sheetFormatPr defaultRowHeight="14.4"/>
  <cols>
    <col min="1" max="1" width="13.88671875" customWidth="1"/>
  </cols>
  <sheetData>
    <row r="3" spans="1:3">
      <c r="A3" s="785" t="s">
        <v>2261</v>
      </c>
      <c r="C3" s="787" t="s">
        <v>2000</v>
      </c>
    </row>
    <row r="4" spans="1:3">
      <c r="A4" s="785"/>
      <c r="C4" t="s">
        <v>2262</v>
      </c>
    </row>
    <row r="5" spans="1:3">
      <c r="A5" s="785"/>
    </row>
    <row r="6" spans="1:3">
      <c r="A6" s="785"/>
    </row>
    <row r="7" spans="1:3">
      <c r="A7" s="785"/>
    </row>
    <row r="8" spans="1:3">
      <c r="A8" s="785"/>
    </row>
    <row r="9" spans="1:3">
      <c r="A9" s="785"/>
    </row>
    <row r="10" spans="1:3">
      <c r="A10" s="785"/>
    </row>
    <row r="11" spans="1:3">
      <c r="A11" s="785"/>
    </row>
    <row r="12" spans="1:3">
      <c r="A12" s="785"/>
    </row>
  </sheetData>
  <dataValidations count="1">
    <dataValidation type="custom" allowBlank="1" showInputMessage="1" showErrorMessage="1" error="This cell accepts text only." sqref="A3:A12" xr:uid="{00000000-0002-0000-4000-000000000000}">
      <formula1>ISTEXT(A3)</formula1>
    </dataValidation>
  </dataValidations>
  <pageMargins left="0.75" right="0.75" top="1" bottom="1" header="0.5" footer="0.5"/>
  <headerFooter alignWithMargins="0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81"/>
  <dimension ref="A3:C12"/>
  <sheetViews>
    <sheetView showGridLines="0" workbookViewId="0"/>
  </sheetViews>
  <sheetFormatPr defaultRowHeight="14.4"/>
  <sheetData>
    <row r="3" spans="1:3">
      <c r="A3" s="785">
        <v>100</v>
      </c>
      <c r="C3" s="787" t="s">
        <v>2000</v>
      </c>
    </row>
    <row r="4" spans="1:3">
      <c r="A4" s="785">
        <v>132</v>
      </c>
      <c r="C4" t="s">
        <v>2263</v>
      </c>
    </row>
    <row r="5" spans="1:3">
      <c r="A5" s="785">
        <v>155</v>
      </c>
    </row>
    <row r="6" spans="1:3">
      <c r="A6" s="785"/>
    </row>
    <row r="7" spans="1:3">
      <c r="A7" s="785"/>
    </row>
    <row r="8" spans="1:3">
      <c r="A8" s="785"/>
    </row>
    <row r="9" spans="1:3">
      <c r="A9" s="785"/>
    </row>
    <row r="10" spans="1:3">
      <c r="A10" s="785"/>
    </row>
    <row r="11" spans="1:3">
      <c r="A11" s="785"/>
    </row>
    <row r="12" spans="1:3">
      <c r="A12" s="785"/>
    </row>
  </sheetData>
  <dataValidations count="2">
    <dataValidation type="custom" allowBlank="1" showInputMessage="1" showErrorMessage="1" error="Your entry must be larger than the cell above it." sqref="A4:A12" xr:uid="{00000000-0002-0000-4100-000000000000}">
      <formula1>A4&gt;A3</formula1>
    </dataValidation>
    <dataValidation allowBlank="1" error="This cell accepts text only." sqref="A3" xr:uid="{00000000-0002-0000-4100-000001000000}"/>
  </dataValidations>
  <pageMargins left="0.75" right="0.75" top="1" bottom="1" header="0.5" footer="0.5"/>
  <headerFooter alignWithMargins="0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82"/>
  <dimension ref="A3:E22"/>
  <sheetViews>
    <sheetView showGridLines="0" workbookViewId="0"/>
  </sheetViews>
  <sheetFormatPr defaultRowHeight="14.4"/>
  <sheetData>
    <row r="3" spans="1:5">
      <c r="A3" s="785">
        <v>1</v>
      </c>
      <c r="B3" s="785"/>
      <c r="C3" s="785"/>
      <c r="D3" s="780"/>
      <c r="E3" s="787" t="s">
        <v>2000</v>
      </c>
    </row>
    <row r="4" spans="1:5">
      <c r="A4" s="785">
        <v>2</v>
      </c>
      <c r="B4" s="785"/>
      <c r="C4" s="785"/>
      <c r="D4" s="780"/>
      <c r="E4" t="s">
        <v>2264</v>
      </c>
    </row>
    <row r="5" spans="1:5">
      <c r="A5" s="785">
        <v>4</v>
      </c>
      <c r="B5" s="785"/>
      <c r="C5" s="785"/>
      <c r="D5" s="780"/>
    </row>
    <row r="6" spans="1:5">
      <c r="A6" s="785">
        <v>5</v>
      </c>
      <c r="B6" s="785"/>
      <c r="C6" s="785"/>
      <c r="D6" s="780"/>
    </row>
    <row r="7" spans="1:5">
      <c r="A7" s="785"/>
      <c r="B7" s="785"/>
      <c r="C7" s="785"/>
      <c r="D7" s="780"/>
    </row>
    <row r="8" spans="1:5">
      <c r="A8" s="785"/>
      <c r="B8" s="785"/>
      <c r="C8" s="785"/>
      <c r="D8" s="780"/>
    </row>
    <row r="9" spans="1:5">
      <c r="A9" s="785"/>
      <c r="B9" s="785"/>
      <c r="C9" s="785"/>
      <c r="D9" s="780"/>
    </row>
    <row r="10" spans="1:5">
      <c r="A10" s="785"/>
      <c r="B10" s="785"/>
      <c r="C10" s="785"/>
      <c r="D10" s="780"/>
    </row>
    <row r="11" spans="1:5">
      <c r="A11" s="785"/>
      <c r="B11" s="785"/>
      <c r="C11" s="785"/>
      <c r="D11" s="780"/>
    </row>
    <row r="12" spans="1:5">
      <c r="A12" s="785"/>
      <c r="B12" s="785"/>
      <c r="C12" s="785"/>
      <c r="D12" s="780"/>
    </row>
    <row r="13" spans="1:5">
      <c r="A13" s="785"/>
      <c r="B13" s="785"/>
      <c r="C13" s="785"/>
    </row>
    <row r="14" spans="1:5">
      <c r="A14" s="785"/>
      <c r="B14" s="785"/>
      <c r="C14" s="785"/>
    </row>
    <row r="15" spans="1:5">
      <c r="A15" s="785"/>
      <c r="B15" s="785"/>
      <c r="C15" s="785"/>
    </row>
    <row r="16" spans="1:5">
      <c r="A16" s="785"/>
      <c r="B16" s="785"/>
      <c r="C16" s="785"/>
    </row>
    <row r="17" spans="1:3">
      <c r="A17" s="785"/>
      <c r="B17" s="785"/>
      <c r="C17" s="785"/>
    </row>
    <row r="18" spans="1:3">
      <c r="A18" s="785"/>
      <c r="B18" s="785"/>
      <c r="C18" s="785"/>
    </row>
    <row r="19" spans="1:3">
      <c r="A19" s="785"/>
      <c r="B19" s="785"/>
      <c r="C19" s="785"/>
    </row>
    <row r="20" spans="1:3">
      <c r="A20" s="785"/>
      <c r="B20" s="785"/>
      <c r="C20" s="785"/>
    </row>
    <row r="21" spans="1:3">
      <c r="A21" s="785"/>
      <c r="B21" s="785"/>
      <c r="C21" s="785"/>
    </row>
    <row r="22" spans="1:3">
      <c r="A22" s="785"/>
      <c r="B22" s="785"/>
      <c r="C22" s="785"/>
    </row>
  </sheetData>
  <dataValidations count="3">
    <dataValidation type="custom" allowBlank="1" showErrorMessage="1" errorTitle="Duplicate Entry!" error="The entry you made already exists in range A1:C20. Please try again." sqref="A3:C22" xr:uid="{00000000-0002-0000-4200-000000000000}">
      <formula1>COUNTIF($A$3:$C$22,A3)=1</formula1>
    </dataValidation>
    <dataValidation type="custom" allowBlank="1" showInputMessage="1" showErrorMessage="1" error="Your entry must be larger than the cell above it." sqref="D4:D12" xr:uid="{00000000-0002-0000-4200-000001000000}">
      <formula1>D4&gt;D3</formula1>
    </dataValidation>
    <dataValidation allowBlank="1" error="This cell accepts text only." sqref="D3" xr:uid="{00000000-0002-0000-4200-000002000000}"/>
  </dataValidations>
  <pageMargins left="0.75" right="0.75" top="1" bottom="1" header="0.5" footer="0.5"/>
  <headerFooter alignWithMargins="0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83"/>
  <dimension ref="A3:C12"/>
  <sheetViews>
    <sheetView showGridLines="0" workbookViewId="0"/>
  </sheetViews>
  <sheetFormatPr defaultRowHeight="14.4"/>
  <sheetData>
    <row r="3" spans="1:3">
      <c r="A3" s="785" t="s">
        <v>2265</v>
      </c>
      <c r="C3" s="787" t="s">
        <v>2000</v>
      </c>
    </row>
    <row r="4" spans="1:3">
      <c r="A4" s="785" t="s">
        <v>2099</v>
      </c>
      <c r="C4" t="s">
        <v>2266</v>
      </c>
    </row>
    <row r="5" spans="1:3">
      <c r="A5" s="785" t="s">
        <v>2267</v>
      </c>
    </row>
    <row r="6" spans="1:3">
      <c r="A6" s="785"/>
    </row>
    <row r="7" spans="1:3">
      <c r="A7" s="785"/>
    </row>
    <row r="8" spans="1:3">
      <c r="A8" s="785"/>
    </row>
    <row r="9" spans="1:3">
      <c r="A9" s="785"/>
    </row>
    <row r="10" spans="1:3">
      <c r="A10" s="785"/>
    </row>
    <row r="11" spans="1:3">
      <c r="A11" s="785"/>
    </row>
    <row r="12" spans="1:3">
      <c r="A12" s="785"/>
    </row>
  </sheetData>
  <dataValidations count="1">
    <dataValidation type="custom" allowBlank="1" showInputMessage="1" showErrorMessage="1" error="Your entry must begin with the letter A." sqref="A3:A12" xr:uid="{00000000-0002-0000-4300-000000000000}">
      <formula1>LEFT(A3)="a"</formula1>
    </dataValidation>
  </dataValidations>
  <pageMargins left="0.75" right="0.75" top="1" bottom="1" header="0.5" footer="0.5"/>
  <headerFooter alignWithMargins="0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120"/>
  <dimension ref="A3:C12"/>
  <sheetViews>
    <sheetView showGridLines="0" workbookViewId="0"/>
  </sheetViews>
  <sheetFormatPr defaultRowHeight="14.4"/>
  <sheetData>
    <row r="3" spans="1:3">
      <c r="A3" s="785" t="s">
        <v>2265</v>
      </c>
      <c r="C3" s="787" t="s">
        <v>2000</v>
      </c>
    </row>
    <row r="4" spans="1:3">
      <c r="A4" s="785" t="s">
        <v>2099</v>
      </c>
      <c r="C4" t="s">
        <v>2268</v>
      </c>
    </row>
    <row r="5" spans="1:3">
      <c r="A5" s="785" t="s">
        <v>2269</v>
      </c>
    </row>
    <row r="6" spans="1:3">
      <c r="A6" s="785"/>
    </row>
    <row r="7" spans="1:3">
      <c r="A7" s="785"/>
    </row>
    <row r="8" spans="1:3">
      <c r="A8" s="785"/>
    </row>
    <row r="9" spans="1:3">
      <c r="A9" s="785"/>
    </row>
    <row r="10" spans="1:3">
      <c r="A10" s="785"/>
    </row>
    <row r="11" spans="1:3">
      <c r="A11" s="785"/>
    </row>
    <row r="12" spans="1:3">
      <c r="A12" s="785"/>
    </row>
  </sheetData>
  <dataValidations count="1">
    <dataValidation type="custom" allowBlank="1" showInputMessage="1" showErrorMessage="1" error="Your entry must begin with the letter A and contain five characters." sqref="A3:A12" xr:uid="{00000000-0002-0000-4400-000000000000}">
      <formula1>COUNTIF(A3,"A????")=1</formula1>
    </dataValidation>
  </dataValidations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4:JI48"/>
  <sheetViews>
    <sheetView showGridLines="0" workbookViewId="0">
      <selection activeCell="L22" sqref="L22"/>
    </sheetView>
  </sheetViews>
  <sheetFormatPr defaultColWidth="9.109375" defaultRowHeight="13.2"/>
  <cols>
    <col min="1" max="2" width="21.88671875" style="212" customWidth="1"/>
    <col min="3" max="3" width="16" style="212" bestFit="1" customWidth="1"/>
    <col min="4" max="4" width="12.6640625" style="212" bestFit="1" customWidth="1"/>
    <col min="5" max="5" width="13.109375" style="212" bestFit="1" customWidth="1"/>
    <col min="6" max="6" width="13.44140625" style="212" bestFit="1" customWidth="1"/>
    <col min="7" max="7" width="7" style="212" customWidth="1"/>
    <col min="8" max="8" width="16.6640625" style="212" bestFit="1" customWidth="1"/>
    <col min="9" max="9" width="14.33203125" style="212" customWidth="1"/>
    <col min="10" max="10" width="15.44140625" style="212" customWidth="1"/>
    <col min="11" max="11" width="17.109375" style="212" customWidth="1"/>
    <col min="12" max="12" width="17.33203125" style="212" customWidth="1"/>
    <col min="13" max="13" width="15.44140625" style="212" bestFit="1" customWidth="1"/>
    <col min="14" max="14" width="11" style="212" bestFit="1" customWidth="1"/>
    <col min="15" max="15" width="15.33203125" style="212" bestFit="1" customWidth="1"/>
    <col min="16" max="16384" width="9.109375" style="212"/>
  </cols>
  <sheetData>
    <row r="4" spans="1:12" ht="14.4">
      <c r="A4" s="703" t="s">
        <v>1869</v>
      </c>
      <c r="B4" s="703" t="s">
        <v>1870</v>
      </c>
      <c r="C4" s="703" t="s">
        <v>1871</v>
      </c>
      <c r="D4" s="703" t="s">
        <v>1872</v>
      </c>
      <c r="E4" s="703" t="s">
        <v>1873</v>
      </c>
      <c r="F4" s="703" t="s">
        <v>1874</v>
      </c>
      <c r="H4" s="704" t="s">
        <v>1875</v>
      </c>
      <c r="I4" s="704" t="s">
        <v>1876</v>
      </c>
      <c r="J4" s="704" t="s">
        <v>1877</v>
      </c>
      <c r="K4" s="704" t="s">
        <v>969</v>
      </c>
      <c r="L4" s="704" t="s">
        <v>1875</v>
      </c>
    </row>
    <row r="5" spans="1:12" ht="13.8">
      <c r="A5" s="705" t="s">
        <v>1878</v>
      </c>
      <c r="B5" s="705">
        <v>4553</v>
      </c>
      <c r="C5" s="705"/>
      <c r="D5" s="705"/>
      <c r="E5" s="705"/>
      <c r="F5" s="705"/>
      <c r="H5" s="677" t="s">
        <v>1879</v>
      </c>
      <c r="I5" s="677" t="e">
        <f>FIND(CHAR(65),H5,1)</f>
        <v>#VALUE!</v>
      </c>
      <c r="J5" s="677" t="e">
        <f ca="1">abc(H5)</f>
        <v>#VALUE!</v>
      </c>
      <c r="K5" s="677">
        <f>ROW()-5</f>
        <v>0</v>
      </c>
      <c r="L5" s="678"/>
    </row>
    <row r="6" spans="1:12" ht="13.8">
      <c r="A6" s="705" t="s">
        <v>936</v>
      </c>
      <c r="B6" s="705">
        <v>356721</v>
      </c>
      <c r="C6" s="705"/>
      <c r="D6" s="705"/>
      <c r="E6" s="705"/>
      <c r="F6" s="705"/>
      <c r="H6" s="677" t="s">
        <v>1880</v>
      </c>
      <c r="I6" s="677"/>
      <c r="J6" s="677" t="str">
        <f t="shared" ref="J6:J11" si="0">CHAR(65+(ROW()-5))</f>
        <v>B</v>
      </c>
      <c r="K6" s="677"/>
      <c r="L6" s="678"/>
    </row>
    <row r="7" spans="1:12" ht="13.8">
      <c r="A7" s="705" t="s">
        <v>1881</v>
      </c>
      <c r="B7" s="705">
        <v>67123</v>
      </c>
      <c r="C7" s="705"/>
      <c r="D7" s="705"/>
      <c r="E7" s="705"/>
      <c r="F7" s="705"/>
      <c r="H7" s="677" t="s">
        <v>1882</v>
      </c>
      <c r="I7" s="677"/>
      <c r="J7" s="677" t="str">
        <f t="shared" si="0"/>
        <v>C</v>
      </c>
      <c r="K7" s="677"/>
      <c r="L7" s="678"/>
    </row>
    <row r="8" spans="1:12" ht="13.8">
      <c r="A8" s="705" t="s">
        <v>1883</v>
      </c>
      <c r="B8" s="705">
        <v>22347</v>
      </c>
      <c r="C8" s="705"/>
      <c r="D8" s="705"/>
      <c r="E8" s="705"/>
      <c r="F8" s="705"/>
      <c r="H8" s="677" t="s">
        <v>1884</v>
      </c>
      <c r="I8" s="677"/>
      <c r="J8" s="677" t="str">
        <f t="shared" si="0"/>
        <v>D</v>
      </c>
      <c r="K8" s="677"/>
      <c r="L8" s="678"/>
    </row>
    <row r="9" spans="1:12" ht="13.8">
      <c r="A9" s="705" t="s">
        <v>1885</v>
      </c>
      <c r="B9" s="705">
        <v>54387</v>
      </c>
      <c r="C9" s="705"/>
      <c r="D9" s="705"/>
      <c r="E9" s="705"/>
      <c r="F9" s="705"/>
      <c r="H9" s="677" t="s">
        <v>1886</v>
      </c>
      <c r="I9" s="677"/>
      <c r="J9" s="677" t="str">
        <f t="shared" si="0"/>
        <v>E</v>
      </c>
      <c r="K9" s="677"/>
      <c r="L9" s="678"/>
    </row>
    <row r="10" spans="1:12" ht="13.8">
      <c r="A10" s="705" t="s">
        <v>1878</v>
      </c>
      <c r="B10" s="705">
        <v>13564</v>
      </c>
      <c r="C10" s="705"/>
      <c r="D10" s="705"/>
      <c r="E10" s="705"/>
      <c r="F10" s="705"/>
      <c r="H10" s="677" t="s">
        <v>1887</v>
      </c>
      <c r="I10" s="677"/>
      <c r="J10" s="677" t="str">
        <f t="shared" si="0"/>
        <v>F</v>
      </c>
      <c r="K10" s="677"/>
      <c r="L10" s="678"/>
    </row>
    <row r="11" spans="1:12" ht="13.8">
      <c r="A11" s="705" t="s">
        <v>1888</v>
      </c>
      <c r="B11" s="705">
        <v>24873</v>
      </c>
      <c r="C11" s="705"/>
      <c r="D11" s="705"/>
      <c r="E11" s="705"/>
      <c r="F11" s="705"/>
      <c r="H11" s="677" t="s">
        <v>1889</v>
      </c>
      <c r="I11" s="677"/>
      <c r="J11" s="677" t="str">
        <f t="shared" si="0"/>
        <v>G</v>
      </c>
      <c r="K11" s="677"/>
      <c r="L11" s="678"/>
    </row>
    <row r="12" spans="1:12" ht="13.8">
      <c r="A12" s="705" t="s">
        <v>1890</v>
      </c>
      <c r="B12" s="705">
        <v>19834</v>
      </c>
      <c r="C12" s="705"/>
      <c r="D12" s="705"/>
      <c r="E12" s="705"/>
      <c r="F12" s="705"/>
      <c r="H12" s="677" t="s">
        <v>1891</v>
      </c>
      <c r="I12" s="677"/>
      <c r="J12" s="677"/>
      <c r="K12" s="677"/>
      <c r="L12" s="678"/>
    </row>
    <row r="13" spans="1:12" ht="13.8">
      <c r="A13" s="705" t="s">
        <v>1892</v>
      </c>
      <c r="B13" s="705">
        <v>28743</v>
      </c>
      <c r="C13" s="705"/>
      <c r="D13" s="705"/>
      <c r="E13" s="705"/>
      <c r="F13" s="705"/>
      <c r="H13" s="677" t="s">
        <v>1893</v>
      </c>
      <c r="I13" s="677"/>
      <c r="J13" s="677"/>
      <c r="K13" s="677"/>
      <c r="L13" s="678"/>
    </row>
    <row r="14" spans="1:12" ht="13.8">
      <c r="A14" s="705" t="s">
        <v>1878</v>
      </c>
      <c r="B14" s="705">
        <v>18643</v>
      </c>
      <c r="C14" s="705"/>
      <c r="D14" s="705"/>
      <c r="E14" s="705"/>
      <c r="F14" s="705"/>
      <c r="H14" s="677" t="s">
        <v>1894</v>
      </c>
      <c r="I14" s="677"/>
      <c r="J14" s="677"/>
      <c r="K14" s="677"/>
      <c r="L14" s="678"/>
    </row>
    <row r="15" spans="1:12" ht="13.8">
      <c r="A15" s="705" t="s">
        <v>1895</v>
      </c>
      <c r="B15" s="705">
        <v>34576</v>
      </c>
      <c r="C15" s="705"/>
      <c r="D15" s="705"/>
      <c r="E15" s="705"/>
      <c r="F15" s="705"/>
    </row>
    <row r="16" spans="1:12" ht="13.8">
      <c r="A16" s="705" t="s">
        <v>1896</v>
      </c>
      <c r="B16" s="705">
        <v>76453</v>
      </c>
      <c r="C16" s="705"/>
      <c r="D16" s="705"/>
      <c r="E16" s="705"/>
      <c r="F16" s="705"/>
    </row>
    <row r="17" spans="1:269" ht="14.4">
      <c r="A17" s="705" t="s">
        <v>1897</v>
      </c>
      <c r="B17" s="705">
        <v>3652</v>
      </c>
      <c r="C17" s="705"/>
      <c r="D17" s="705"/>
      <c r="E17" s="705"/>
      <c r="F17" s="705"/>
      <c r="H17" s="706" t="s">
        <v>1869</v>
      </c>
      <c r="I17" s="706" t="s">
        <v>1801</v>
      </c>
      <c r="J17" s="706" t="s">
        <v>1800</v>
      </c>
      <c r="K17" s="706" t="s">
        <v>1898</v>
      </c>
    </row>
    <row r="18" spans="1:269" ht="13.8">
      <c r="A18" s="705" t="s">
        <v>1899</v>
      </c>
      <c r="B18" s="705">
        <v>57812</v>
      </c>
      <c r="C18" s="705"/>
      <c r="D18" s="705"/>
      <c r="E18" s="705"/>
      <c r="F18" s="705"/>
      <c r="H18" s="677" t="s">
        <v>1900</v>
      </c>
      <c r="I18" s="677" t="str">
        <f>MID(H18,1,FIND(" ",H18,1)-1)</f>
        <v>Janvi</v>
      </c>
      <c r="J18" s="677" t="e">
        <f>RIGHT(H18,MID(H18,1,FIND(" ",H18)-1))</f>
        <v>#VALUE!</v>
      </c>
      <c r="K18" s="677"/>
      <c r="N18" s="345"/>
      <c r="O18" s="345"/>
      <c r="JH18" s="212" t="s">
        <v>1901</v>
      </c>
      <c r="JI18" s="212" t="s">
        <v>1902</v>
      </c>
    </row>
    <row r="19" spans="1:269" ht="13.8">
      <c r="A19" s="705" t="s">
        <v>1903</v>
      </c>
      <c r="B19" s="705">
        <v>3434</v>
      </c>
      <c r="C19" s="705"/>
      <c r="D19" s="705"/>
      <c r="E19" s="705"/>
      <c r="F19" s="705"/>
      <c r="H19" s="677" t="s">
        <v>1904</v>
      </c>
      <c r="I19" s="677" t="str">
        <f t="shared" ref="I19:I27" si="1">MID(H19,1,FIND(" ",H19,1)-1)</f>
        <v>Sakshi</v>
      </c>
      <c r="J19" s="677" t="str">
        <f t="shared" ref="J19:J22" si="2">RIGHT(H19,FIND(" ",H19)-1)</f>
        <v xml:space="preserve"> Arora</v>
      </c>
      <c r="K19" s="677"/>
      <c r="JH19" s="212" t="s">
        <v>943</v>
      </c>
      <c r="JI19" s="212" t="s">
        <v>1905</v>
      </c>
    </row>
    <row r="20" spans="1:269" ht="13.8">
      <c r="A20" s="705" t="s">
        <v>1906</v>
      </c>
      <c r="B20" s="705">
        <v>47621</v>
      </c>
      <c r="C20" s="705"/>
      <c r="D20" s="705"/>
      <c r="E20" s="705"/>
      <c r="F20" s="705"/>
      <c r="H20" s="677" t="s">
        <v>1907</v>
      </c>
      <c r="I20" s="677" t="str">
        <f t="shared" si="1"/>
        <v>Mehak</v>
      </c>
      <c r="J20" s="677" t="str">
        <f t="shared" si="2"/>
        <v>harma</v>
      </c>
      <c r="K20" s="677"/>
      <c r="JH20" s="212" t="s">
        <v>942</v>
      </c>
      <c r="JI20" s="212" t="s">
        <v>1908</v>
      </c>
    </row>
    <row r="21" spans="1:269" ht="13.8">
      <c r="A21" s="705" t="s">
        <v>1909</v>
      </c>
      <c r="B21" s="705">
        <v>96432</v>
      </c>
      <c r="C21" s="705"/>
      <c r="D21" s="705"/>
      <c r="E21" s="705"/>
      <c r="F21" s="705"/>
      <c r="H21" s="677" t="s">
        <v>1910</v>
      </c>
      <c r="I21" s="677" t="str">
        <f t="shared" si="1"/>
        <v>Mohit</v>
      </c>
      <c r="J21" s="677" t="str">
        <f t="shared" si="2"/>
        <v>handa</v>
      </c>
      <c r="K21" s="677"/>
      <c r="M21" s="345"/>
      <c r="JH21" s="212" t="s">
        <v>937</v>
      </c>
      <c r="JI21" s="212" t="s">
        <v>1911</v>
      </c>
    </row>
    <row r="22" spans="1:269" ht="13.8">
      <c r="A22" s="705" t="s">
        <v>1912</v>
      </c>
      <c r="B22" s="705">
        <v>86523</v>
      </c>
      <c r="C22" s="705"/>
      <c r="D22" s="705"/>
      <c r="E22" s="705"/>
      <c r="F22" s="705"/>
      <c r="H22" s="677" t="s">
        <v>1913</v>
      </c>
      <c r="I22" s="677" t="str">
        <f t="shared" si="1"/>
        <v>Manav</v>
      </c>
      <c r="J22" s="677" t="str">
        <f t="shared" si="2"/>
        <v xml:space="preserve"> Suhi</v>
      </c>
      <c r="K22" s="677"/>
      <c r="JH22" s="212" t="s">
        <v>1914</v>
      </c>
      <c r="JI22" s="212" t="s">
        <v>1915</v>
      </c>
    </row>
    <row r="23" spans="1:269" ht="13.8">
      <c r="A23" s="705" t="s">
        <v>1878</v>
      </c>
      <c r="B23" s="705">
        <v>7534</v>
      </c>
      <c r="C23" s="705"/>
      <c r="D23" s="705"/>
      <c r="E23" s="705"/>
      <c r="F23" s="705"/>
      <c r="H23" s="677" t="s">
        <v>1916</v>
      </c>
      <c r="I23" s="677" t="str">
        <f t="shared" si="1"/>
        <v>Mayank</v>
      </c>
      <c r="J23" s="677"/>
      <c r="K23" s="677"/>
      <c r="JH23" s="212" t="s">
        <v>938</v>
      </c>
      <c r="JI23" s="212" t="s">
        <v>1917</v>
      </c>
    </row>
    <row r="24" spans="1:269" ht="13.8">
      <c r="A24" s="705" t="s">
        <v>1918</v>
      </c>
      <c r="B24" s="705">
        <v>87631</v>
      </c>
      <c r="C24" s="705"/>
      <c r="D24" s="705"/>
      <c r="E24" s="705"/>
      <c r="F24" s="705"/>
      <c r="H24" s="677" t="s">
        <v>1919</v>
      </c>
      <c r="I24" s="677" t="str">
        <f t="shared" si="1"/>
        <v>Rahul</v>
      </c>
      <c r="J24" s="677"/>
      <c r="K24" s="677"/>
      <c r="JH24" s="212" t="s">
        <v>939</v>
      </c>
      <c r="JI24" s="212" t="s">
        <v>1920</v>
      </c>
    </row>
    <row r="25" spans="1:269" ht="13.8">
      <c r="H25" s="677" t="s">
        <v>1921</v>
      </c>
      <c r="I25" s="677" t="str">
        <f t="shared" si="1"/>
        <v>Rohit</v>
      </c>
      <c r="J25" s="677"/>
      <c r="K25" s="677"/>
      <c r="JH25" s="212" t="s">
        <v>1922</v>
      </c>
      <c r="JI25" s="212" t="s">
        <v>1923</v>
      </c>
    </row>
    <row r="26" spans="1:269" ht="13.8">
      <c r="H26" s="677" t="s">
        <v>1924</v>
      </c>
      <c r="I26" s="677" t="str">
        <f t="shared" si="1"/>
        <v>Deepti</v>
      </c>
      <c r="J26" s="677"/>
      <c r="K26" s="677"/>
      <c r="JH26" s="212" t="s">
        <v>1925</v>
      </c>
      <c r="JI26" s="212" t="s">
        <v>1926</v>
      </c>
    </row>
    <row r="27" spans="1:269" ht="13.8">
      <c r="A27" s="707"/>
      <c r="D27" s="345"/>
      <c r="H27" s="677" t="s">
        <v>1927</v>
      </c>
      <c r="I27" s="677" t="str">
        <f t="shared" si="1"/>
        <v>Meenakshi</v>
      </c>
      <c r="J27" s="677"/>
      <c r="K27" s="677"/>
      <c r="JH27" s="212" t="s">
        <v>1928</v>
      </c>
      <c r="JI27" s="212" t="s">
        <v>1929</v>
      </c>
    </row>
    <row r="28" spans="1:269">
      <c r="B28" s="345"/>
      <c r="D28" s="345"/>
    </row>
    <row r="29" spans="1:269">
      <c r="B29" s="345"/>
      <c r="D29" s="345"/>
    </row>
    <row r="30" spans="1:269">
      <c r="C30" s="345"/>
      <c r="E30" s="345"/>
    </row>
    <row r="31" spans="1:269">
      <c r="C31" s="345"/>
      <c r="E31" s="345"/>
    </row>
    <row r="38" spans="2:3">
      <c r="C38" s="345"/>
    </row>
    <row r="39" spans="2:3">
      <c r="C39" s="345"/>
    </row>
    <row r="40" spans="2:3">
      <c r="C40" s="345"/>
    </row>
    <row r="41" spans="2:3">
      <c r="C41" s="345"/>
    </row>
    <row r="42" spans="2:3">
      <c r="C42" s="345"/>
    </row>
    <row r="44" spans="2:3">
      <c r="B44" s="345"/>
    </row>
    <row r="45" spans="2:3">
      <c r="B45" s="345"/>
    </row>
    <row r="46" spans="2:3">
      <c r="B46" s="345"/>
    </row>
    <row r="47" spans="2:3">
      <c r="B47" s="345"/>
    </row>
    <row r="48" spans="2:3">
      <c r="B48" s="345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121"/>
  <dimension ref="A3:C12"/>
  <sheetViews>
    <sheetView showGridLines="0" workbookViewId="0"/>
  </sheetViews>
  <sheetFormatPr defaultRowHeight="14.4"/>
  <cols>
    <col min="1" max="1" width="27.5546875" customWidth="1"/>
  </cols>
  <sheetData>
    <row r="3" spans="1:3">
      <c r="A3" s="793">
        <v>38789</v>
      </c>
      <c r="C3" s="787" t="s">
        <v>2000</v>
      </c>
    </row>
    <row r="4" spans="1:3">
      <c r="A4" s="793">
        <v>39251</v>
      </c>
      <c r="C4" t="s">
        <v>2270</v>
      </c>
    </row>
    <row r="5" spans="1:3">
      <c r="A5" s="793"/>
    </row>
    <row r="6" spans="1:3">
      <c r="A6" s="793"/>
    </row>
    <row r="7" spans="1:3">
      <c r="A7" s="793"/>
    </row>
    <row r="8" spans="1:3">
      <c r="A8" s="793"/>
    </row>
    <row r="9" spans="1:3">
      <c r="A9" s="793"/>
    </row>
    <row r="10" spans="1:3">
      <c r="A10" s="793"/>
    </row>
    <row r="11" spans="1:3">
      <c r="A11" s="793"/>
    </row>
    <row r="12" spans="1:3">
      <c r="A12" s="793"/>
    </row>
  </sheetData>
  <dataValidations count="1">
    <dataValidation type="custom" allowBlank="1" showInputMessage="1" showErrorMessage="1" errorTitle="Wrong Date" error="The date entered must be a Monday." sqref="A3:A12" xr:uid="{00000000-0002-0000-4500-000000000000}">
      <formula1>WEEKDAY(A3)=2</formula1>
    </dataValidation>
  </dataValidations>
  <pageMargins left="0.75" right="0.75" top="1" bottom="1" header="0.5" footer="0.5"/>
  <headerFooter alignWithMargins="0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122"/>
  <dimension ref="A3:E8"/>
  <sheetViews>
    <sheetView showGridLines="0" workbookViewId="0"/>
  </sheetViews>
  <sheetFormatPr defaultRowHeight="14.4"/>
  <cols>
    <col min="1" max="1" width="13" customWidth="1"/>
    <col min="2" max="2" width="17.88671875" customWidth="1"/>
    <col min="4" max="4" width="17.33203125" customWidth="1"/>
  </cols>
  <sheetData>
    <row r="3" spans="1:5">
      <c r="A3" t="s">
        <v>2271</v>
      </c>
      <c r="B3" s="794">
        <v>120</v>
      </c>
      <c r="D3" s="787" t="s">
        <v>2000</v>
      </c>
    </row>
    <row r="4" spans="1:5">
      <c r="A4" t="s">
        <v>2272</v>
      </c>
      <c r="B4" s="794">
        <v>30</v>
      </c>
      <c r="D4" t="s">
        <v>2273</v>
      </c>
    </row>
    <row r="5" spans="1:5">
      <c r="A5" t="s">
        <v>2274</v>
      </c>
      <c r="B5" s="794">
        <v>50</v>
      </c>
    </row>
    <row r="6" spans="1:5">
      <c r="A6" t="s">
        <v>2275</v>
      </c>
      <c r="B6" s="794">
        <v>40</v>
      </c>
    </row>
    <row r="7" spans="1:5">
      <c r="A7" t="s">
        <v>2276</v>
      </c>
      <c r="B7" s="794">
        <v>200</v>
      </c>
      <c r="D7" s="795" t="s">
        <v>2277</v>
      </c>
      <c r="E7" s="796">
        <v>500</v>
      </c>
    </row>
    <row r="8" spans="1:5">
      <c r="A8" t="s">
        <v>2278</v>
      </c>
      <c r="B8" s="794">
        <v>50</v>
      </c>
      <c r="D8" s="797" t="s">
        <v>2132</v>
      </c>
      <c r="E8" s="798">
        <f>SUM(B3:B8)</f>
        <v>490</v>
      </c>
    </row>
  </sheetData>
  <dataValidations count="1">
    <dataValidation type="custom" allowBlank="1" showInputMessage="1" showErrorMessage="1" errorTitle="Too Much" error="The amount you entered will exceed the budget. Enter a smaller amount." sqref="B3:B8" xr:uid="{00000000-0002-0000-4600-000000000000}">
      <formula1>SUM($B$3:$B$8)&lt;=$E$7</formula1>
    </dataValidation>
  </dataValidations>
  <pageMargins left="0.75" right="0.75" top="1" bottom="1" header="0.5" footer="0.5"/>
  <headerFooter alignWithMargins="0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84"/>
  <dimension ref="A2:G7"/>
  <sheetViews>
    <sheetView showGridLines="0" zoomScale="110" zoomScaleNormal="110" workbookViewId="0"/>
  </sheetViews>
  <sheetFormatPr defaultColWidth="9.109375" defaultRowHeight="13.2"/>
  <cols>
    <col min="1" max="1" width="13.5546875" style="212" customWidth="1"/>
    <col min="2" max="16384" width="9.109375" style="212"/>
  </cols>
  <sheetData>
    <row r="2" spans="1:7" s="1" customFormat="1" ht="8.25" customHeight="1"/>
    <row r="3" spans="1:7" s="1" customFormat="1" ht="38.25" customHeight="1" thickBot="1">
      <c r="A3" s="2" t="s">
        <v>879</v>
      </c>
      <c r="B3" s="3"/>
      <c r="C3" s="3"/>
      <c r="D3" s="3"/>
      <c r="E3" s="3"/>
      <c r="F3" s="3"/>
    </row>
    <row r="4" spans="1:7" s="1" customFormat="1" ht="17.25" customHeight="1">
      <c r="A4" s="84"/>
      <c r="B4" s="85"/>
      <c r="C4" s="85"/>
      <c r="D4" s="85"/>
      <c r="E4" s="85"/>
      <c r="F4" s="85"/>
      <c r="G4" s="85"/>
    </row>
    <row r="5" spans="1:7" s="1" customFormat="1" ht="17.25" customHeight="1">
      <c r="A5" s="84"/>
      <c r="B5" s="85"/>
      <c r="C5" s="85"/>
      <c r="D5" s="85"/>
      <c r="E5" s="85"/>
      <c r="F5" s="85"/>
      <c r="G5" s="85"/>
    </row>
    <row r="6" spans="1:7" ht="18">
      <c r="A6" s="340" t="s">
        <v>880</v>
      </c>
      <c r="B6" s="341" t="s">
        <v>881</v>
      </c>
      <c r="C6" s="342"/>
    </row>
    <row r="7" spans="1:7">
      <c r="A7" s="343"/>
      <c r="B7" s="343"/>
      <c r="C7" s="342"/>
    </row>
  </sheetData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85"/>
  <dimension ref="A2:I30"/>
  <sheetViews>
    <sheetView showGridLines="0" workbookViewId="0"/>
  </sheetViews>
  <sheetFormatPr defaultColWidth="9.109375" defaultRowHeight="13.2"/>
  <cols>
    <col min="1" max="1" width="13.109375" style="212" customWidth="1"/>
    <col min="2" max="2" width="9" style="212" customWidth="1"/>
    <col min="3" max="3" width="21.5546875" style="342" customWidth="1"/>
    <col min="4" max="4" width="20" style="212" customWidth="1"/>
    <col min="5" max="16384" width="9.109375" style="212"/>
  </cols>
  <sheetData>
    <row r="2" spans="1:9" s="1" customFormat="1" ht="8.25" customHeight="1"/>
    <row r="3" spans="1:9" s="1" customFormat="1" ht="38.25" customHeight="1" thickBot="1">
      <c r="A3" s="2" t="s">
        <v>879</v>
      </c>
      <c r="B3" s="3"/>
      <c r="C3" s="3"/>
      <c r="D3" s="3"/>
      <c r="E3" s="3"/>
      <c r="F3" s="3"/>
    </row>
    <row r="4" spans="1:9" s="1" customFormat="1" ht="17.25" customHeight="1">
      <c r="A4" s="84"/>
      <c r="B4" s="85"/>
      <c r="C4" s="85"/>
      <c r="D4" s="85"/>
      <c r="E4" s="85"/>
      <c r="F4" s="85"/>
      <c r="G4" s="85"/>
    </row>
    <row r="5" spans="1:9" s="1" customFormat="1" ht="17.25" customHeight="1">
      <c r="A5" s="84"/>
      <c r="B5" s="85"/>
      <c r="C5" s="85"/>
      <c r="D5" s="85"/>
      <c r="E5" s="85"/>
      <c r="F5" s="85"/>
      <c r="G5" s="85"/>
    </row>
    <row r="6" spans="1:9" ht="18">
      <c r="A6" s="340" t="s">
        <v>882</v>
      </c>
      <c r="B6" s="341" t="s">
        <v>883</v>
      </c>
    </row>
    <row r="7" spans="1:9">
      <c r="A7" s="343"/>
      <c r="B7" s="343"/>
    </row>
    <row r="8" spans="1:9">
      <c r="A8" s="344"/>
      <c r="I8" s="345"/>
    </row>
    <row r="9" spans="1:9">
      <c r="C9" s="212" t="s">
        <v>884</v>
      </c>
      <c r="D9" s="346">
        <v>7</v>
      </c>
    </row>
    <row r="10" spans="1:9">
      <c r="C10" s="212" t="s">
        <v>885</v>
      </c>
      <c r="D10" s="347">
        <v>100000</v>
      </c>
    </row>
    <row r="12" spans="1:9">
      <c r="A12" s="344" t="s">
        <v>886</v>
      </c>
    </row>
    <row r="14" spans="1:9">
      <c r="B14" s="344" t="s">
        <v>272</v>
      </c>
      <c r="D14" s="342"/>
    </row>
    <row r="15" spans="1:9">
      <c r="B15" s="344"/>
      <c r="C15" s="212" t="s">
        <v>887</v>
      </c>
      <c r="D15" s="342">
        <f>D9*D10</f>
        <v>700000</v>
      </c>
    </row>
    <row r="16" spans="1:9">
      <c r="B16" s="344"/>
      <c r="C16" s="212"/>
      <c r="D16" s="342"/>
    </row>
    <row r="17" spans="2:4">
      <c r="B17" s="344" t="s">
        <v>870</v>
      </c>
      <c r="D17" s="342"/>
    </row>
    <row r="18" spans="2:4">
      <c r="B18" s="344"/>
      <c r="C18" s="212" t="s">
        <v>888</v>
      </c>
      <c r="D18" s="342">
        <f>2080*'Protection Ex4(b)'!C9*'Protection Ex2'!D9</f>
        <v>196560</v>
      </c>
    </row>
    <row r="19" spans="2:4">
      <c r="B19" s="344"/>
      <c r="C19" s="212" t="s">
        <v>889</v>
      </c>
      <c r="D19" s="342">
        <f>D18*'Protection Ex4(b)'!C10</f>
        <v>39312</v>
      </c>
    </row>
    <row r="20" spans="2:4">
      <c r="B20" s="344"/>
      <c r="C20" s="212" t="s">
        <v>42</v>
      </c>
      <c r="D20" s="342">
        <f>D18*'Protection Ex4(b)'!C11</f>
        <v>19656</v>
      </c>
    </row>
    <row r="21" spans="2:4">
      <c r="B21" s="344"/>
      <c r="C21" s="212" t="s">
        <v>95</v>
      </c>
      <c r="D21" s="342">
        <f>D15*'Protection Ex4(b)'!C12</f>
        <v>35000</v>
      </c>
    </row>
    <row r="22" spans="2:4">
      <c r="B22" s="344"/>
      <c r="C22" s="212" t="s">
        <v>890</v>
      </c>
      <c r="D22" s="342">
        <f>'Protection Ex4(b)'!C13*'Protection Ex2'!D9</f>
        <v>8400</v>
      </c>
    </row>
    <row r="23" spans="2:4">
      <c r="B23" s="344"/>
      <c r="C23" s="212" t="s">
        <v>891</v>
      </c>
      <c r="D23" s="342">
        <f>'Protection Ex4(b)'!C14*'Protection Ex2'!D9</f>
        <v>16800</v>
      </c>
    </row>
    <row r="24" spans="2:4">
      <c r="B24" s="344"/>
      <c r="C24" s="212" t="s">
        <v>892</v>
      </c>
      <c r="D24" s="342">
        <f>'Protection Ex4(b)'!C15*'Protection Ex2'!D9</f>
        <v>6300</v>
      </c>
    </row>
    <row r="25" spans="2:4">
      <c r="B25" s="344"/>
      <c r="C25" s="212" t="s">
        <v>893</v>
      </c>
      <c r="D25" s="342">
        <f>'Protection Ex4(b)'!C16*'Protection Ex2'!D9</f>
        <v>700</v>
      </c>
    </row>
    <row r="26" spans="2:4" ht="3.9" customHeight="1">
      <c r="B26" s="344"/>
      <c r="C26" s="212"/>
      <c r="D26" s="348"/>
    </row>
    <row r="27" spans="2:4">
      <c r="B27" s="344"/>
      <c r="C27" s="212" t="s">
        <v>894</v>
      </c>
      <c r="D27" s="342">
        <f>SUBTOTAL(9,D18:D26)</f>
        <v>322728</v>
      </c>
    </row>
    <row r="28" spans="2:4">
      <c r="B28" s="344"/>
      <c r="C28" s="212"/>
      <c r="D28" s="342"/>
    </row>
    <row r="29" spans="2:4" ht="13.8" thickBot="1">
      <c r="B29" s="344" t="s">
        <v>895</v>
      </c>
      <c r="D29" s="349">
        <f>D15-D27</f>
        <v>377272</v>
      </c>
    </row>
    <row r="30" spans="2:4" ht="13.8" thickTop="1"/>
  </sheetData>
  <pageMargins left="0.75" right="0.75" top="1" bottom="1" header="0.5" footer="0.5"/>
  <headerFooter alignWithMargins="0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100"/>
  <dimension ref="A2:I30"/>
  <sheetViews>
    <sheetView showGridLines="0" workbookViewId="0"/>
  </sheetViews>
  <sheetFormatPr defaultColWidth="9.109375" defaultRowHeight="13.2"/>
  <cols>
    <col min="1" max="1" width="13.5546875" style="212" customWidth="1"/>
    <col min="2" max="2" width="9" style="212" customWidth="1"/>
    <col min="3" max="3" width="21.5546875" style="342" customWidth="1"/>
    <col min="4" max="4" width="20" style="212" customWidth="1"/>
    <col min="5" max="16384" width="9.109375" style="212"/>
  </cols>
  <sheetData>
    <row r="2" spans="1:9" s="1" customFormat="1" ht="8.25" customHeight="1"/>
    <row r="3" spans="1:9" s="1" customFormat="1" ht="38.25" customHeight="1" thickBot="1">
      <c r="A3" s="2" t="s">
        <v>879</v>
      </c>
      <c r="B3" s="3"/>
      <c r="C3" s="3"/>
      <c r="D3" s="3"/>
      <c r="E3" s="3"/>
      <c r="F3" s="3"/>
    </row>
    <row r="4" spans="1:9" s="1" customFormat="1" ht="17.25" customHeight="1">
      <c r="A4" s="84"/>
      <c r="B4" s="85"/>
      <c r="C4" s="85"/>
      <c r="D4" s="85"/>
      <c r="E4" s="85"/>
      <c r="F4" s="85"/>
      <c r="G4" s="85"/>
    </row>
    <row r="5" spans="1:9" s="1" customFormat="1" ht="17.25" customHeight="1">
      <c r="A5" s="84"/>
      <c r="B5" s="85"/>
      <c r="C5" s="85"/>
      <c r="D5" s="85"/>
      <c r="E5" s="85"/>
      <c r="F5" s="85"/>
      <c r="G5" s="85"/>
    </row>
    <row r="6" spans="1:9" ht="18">
      <c r="A6" s="340" t="s">
        <v>896</v>
      </c>
      <c r="B6" s="341" t="s">
        <v>897</v>
      </c>
    </row>
    <row r="7" spans="1:9">
      <c r="A7" s="343"/>
      <c r="B7" s="343"/>
    </row>
    <row r="8" spans="1:9">
      <c r="A8" s="344"/>
      <c r="I8" s="345"/>
    </row>
    <row r="9" spans="1:9">
      <c r="C9" s="212" t="s">
        <v>884</v>
      </c>
      <c r="D9" s="346">
        <v>7</v>
      </c>
    </row>
    <row r="10" spans="1:9">
      <c r="C10" s="212" t="s">
        <v>885</v>
      </c>
      <c r="D10" s="347">
        <v>100000</v>
      </c>
    </row>
    <row r="12" spans="1:9">
      <c r="A12" s="344" t="s">
        <v>886</v>
      </c>
    </row>
    <row r="14" spans="1:9">
      <c r="B14" s="344" t="s">
        <v>272</v>
      </c>
      <c r="D14" s="342"/>
    </row>
    <row r="15" spans="1:9">
      <c r="B15" s="344"/>
      <c r="C15" s="212" t="s">
        <v>887</v>
      </c>
      <c r="D15" s="342">
        <f>D9*D10</f>
        <v>700000</v>
      </c>
    </row>
    <row r="16" spans="1:9">
      <c r="B16" s="344"/>
      <c r="C16" s="212"/>
      <c r="D16" s="342"/>
    </row>
    <row r="17" spans="2:4">
      <c r="B17" s="344" t="s">
        <v>870</v>
      </c>
      <c r="D17" s="342"/>
    </row>
    <row r="18" spans="2:4">
      <c r="B18" s="344"/>
      <c r="C18" s="212" t="s">
        <v>888</v>
      </c>
      <c r="D18" s="342">
        <f>2080*'Protection Ex4(b)'!C9*'Protection Ex3'!D9</f>
        <v>196560</v>
      </c>
    </row>
    <row r="19" spans="2:4">
      <c r="B19" s="344"/>
      <c r="C19" s="212" t="s">
        <v>889</v>
      </c>
      <c r="D19" s="342">
        <f>D18*'Protection Ex4(b)'!C10</f>
        <v>39312</v>
      </c>
    </row>
    <row r="20" spans="2:4">
      <c r="B20" s="344"/>
      <c r="C20" s="212" t="s">
        <v>42</v>
      </c>
      <c r="D20" s="342">
        <f>D18*'Protection Ex4(b)'!C11</f>
        <v>19656</v>
      </c>
    </row>
    <row r="21" spans="2:4">
      <c r="B21" s="344"/>
      <c r="C21" s="212" t="s">
        <v>95</v>
      </c>
      <c r="D21" s="342">
        <f>D15*'Protection Ex4(b)'!C12</f>
        <v>35000</v>
      </c>
    </row>
    <row r="22" spans="2:4">
      <c r="B22" s="344"/>
      <c r="C22" s="212" t="s">
        <v>890</v>
      </c>
      <c r="D22" s="342">
        <f>'Protection Ex4(b)'!C13*'Protection Ex3'!D9</f>
        <v>8400</v>
      </c>
    </row>
    <row r="23" spans="2:4">
      <c r="B23" s="344"/>
      <c r="C23" s="212" t="s">
        <v>891</v>
      </c>
      <c r="D23" s="342">
        <f>'Protection Ex4(b)'!C14*'Protection Ex3'!D9</f>
        <v>16800</v>
      </c>
    </row>
    <row r="24" spans="2:4">
      <c r="B24" s="344"/>
      <c r="C24" s="212" t="s">
        <v>892</v>
      </c>
      <c r="D24" s="342">
        <f>'Protection Ex4(b)'!C15*'Protection Ex3'!D9</f>
        <v>6300</v>
      </c>
    </row>
    <row r="25" spans="2:4">
      <c r="B25" s="344"/>
      <c r="C25" s="212" t="s">
        <v>893</v>
      </c>
      <c r="D25" s="342">
        <f>'Protection Ex4(b)'!C16*'Protection Ex3'!D9</f>
        <v>700</v>
      </c>
    </row>
    <row r="26" spans="2:4" ht="3.9" customHeight="1">
      <c r="B26" s="344"/>
      <c r="C26" s="212"/>
      <c r="D26" s="348"/>
    </row>
    <row r="27" spans="2:4">
      <c r="B27" s="344"/>
      <c r="C27" s="212" t="s">
        <v>894</v>
      </c>
      <c r="D27" s="342">
        <f>SUBTOTAL(9,D18:D26)</f>
        <v>322728</v>
      </c>
    </row>
    <row r="28" spans="2:4">
      <c r="B28" s="344"/>
      <c r="C28" s="212"/>
      <c r="D28" s="342"/>
    </row>
    <row r="29" spans="2:4" ht="13.8" thickBot="1">
      <c r="B29" s="344" t="s">
        <v>895</v>
      </c>
      <c r="D29" s="349">
        <f>D15-D27</f>
        <v>377272</v>
      </c>
    </row>
    <row r="30" spans="2:4" ht="13.8" thickTop="1"/>
  </sheetData>
  <pageMargins left="0.75" right="0.75" top="1" bottom="1" header="0.5" footer="0.5"/>
  <headerFooter alignWithMargins="0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101"/>
  <dimension ref="A2:G8"/>
  <sheetViews>
    <sheetView showGridLines="0" workbookViewId="0"/>
  </sheetViews>
  <sheetFormatPr defaultColWidth="9.109375" defaultRowHeight="13.2"/>
  <cols>
    <col min="1" max="1" width="11.33203125" style="212" customWidth="1"/>
    <col min="2" max="16384" width="9.109375" style="212"/>
  </cols>
  <sheetData>
    <row r="2" spans="1:7" s="1" customFormat="1" ht="8.25" customHeight="1"/>
    <row r="3" spans="1:7" s="1" customFormat="1" ht="38.25" customHeight="1" thickBot="1">
      <c r="A3" s="2" t="s">
        <v>879</v>
      </c>
      <c r="B3" s="3"/>
      <c r="C3" s="3"/>
      <c r="D3" s="3"/>
      <c r="E3" s="3"/>
      <c r="F3" s="3"/>
    </row>
    <row r="4" spans="1:7" s="1" customFormat="1" ht="17.25" customHeight="1">
      <c r="A4" s="84"/>
      <c r="B4" s="85"/>
      <c r="C4" s="85"/>
      <c r="D4" s="85"/>
      <c r="E4" s="85"/>
      <c r="F4" s="85"/>
      <c r="G4" s="85"/>
    </row>
    <row r="6" spans="1:7" ht="18">
      <c r="A6" s="340" t="s">
        <v>898</v>
      </c>
      <c r="B6" s="341" t="s">
        <v>2060</v>
      </c>
    </row>
    <row r="7" spans="1:7" ht="18">
      <c r="A7" s="340"/>
      <c r="B7" s="341" t="s">
        <v>899</v>
      </c>
    </row>
    <row r="8" spans="1:7">
      <c r="A8" s="343"/>
      <c r="B8" s="343"/>
    </row>
  </sheetData>
  <pageMargins left="0.75" right="0.75" top="1" bottom="1" header="0.5" footer="0.5"/>
  <headerFooter alignWithMargins="0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102"/>
  <dimension ref="A3:G16"/>
  <sheetViews>
    <sheetView showGridLines="0" tabSelected="1" zoomScale="130" zoomScaleNormal="130" workbookViewId="0"/>
  </sheetViews>
  <sheetFormatPr defaultColWidth="9.109375" defaultRowHeight="13.2"/>
  <cols>
    <col min="1" max="1" width="10.88671875" style="212" customWidth="1"/>
    <col min="2" max="2" width="20" style="212" customWidth="1"/>
    <col min="3" max="16384" width="9.109375" style="212"/>
  </cols>
  <sheetData>
    <row r="3" spans="1:7" ht="23.4" thickBot="1">
      <c r="A3" s="350" t="s">
        <v>900</v>
      </c>
      <c r="B3" s="351"/>
      <c r="C3" s="351"/>
      <c r="D3" s="351"/>
      <c r="E3" s="351"/>
      <c r="F3" s="351"/>
      <c r="G3" s="351"/>
    </row>
    <row r="4" spans="1:7" ht="17.399999999999999">
      <c r="A4" s="352"/>
    </row>
    <row r="6" spans="1:7" ht="18">
      <c r="A6" s="340" t="s">
        <v>898</v>
      </c>
      <c r="B6" s="341" t="s">
        <v>901</v>
      </c>
    </row>
    <row r="8" spans="1:7">
      <c r="A8" s="344" t="s">
        <v>902</v>
      </c>
    </row>
    <row r="9" spans="1:7">
      <c r="B9" s="212" t="s">
        <v>903</v>
      </c>
      <c r="C9" s="353">
        <v>13.5</v>
      </c>
    </row>
    <row r="10" spans="1:7">
      <c r="B10" s="212" t="s">
        <v>904</v>
      </c>
      <c r="C10" s="354">
        <v>0.2</v>
      </c>
    </row>
    <row r="11" spans="1:7">
      <c r="B11" s="212" t="s">
        <v>905</v>
      </c>
      <c r="C11" s="354">
        <v>0.1</v>
      </c>
    </row>
    <row r="12" spans="1:7">
      <c r="B12" s="212" t="s">
        <v>906</v>
      </c>
      <c r="C12" s="354">
        <v>0.05</v>
      </c>
    </row>
    <row r="13" spans="1:7">
      <c r="B13" s="212" t="s">
        <v>907</v>
      </c>
      <c r="C13" s="355">
        <v>1200</v>
      </c>
    </row>
    <row r="14" spans="1:7">
      <c r="B14" s="212" t="s">
        <v>908</v>
      </c>
      <c r="C14" s="355">
        <v>2400</v>
      </c>
    </row>
    <row r="15" spans="1:7">
      <c r="B15" s="212" t="s">
        <v>909</v>
      </c>
      <c r="C15" s="355">
        <f>75*12</f>
        <v>900</v>
      </c>
    </row>
    <row r="16" spans="1:7">
      <c r="B16" s="212" t="s">
        <v>910</v>
      </c>
      <c r="C16" s="355">
        <v>100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31"/>
  <dimension ref="A3:F38"/>
  <sheetViews>
    <sheetView showGridLines="0" workbookViewId="0"/>
  </sheetViews>
  <sheetFormatPr defaultColWidth="9.109375" defaultRowHeight="15.6"/>
  <cols>
    <col min="1" max="1" width="37.88671875" style="415" bestFit="1" customWidth="1"/>
    <col min="2" max="3" width="25" style="415" customWidth="1"/>
    <col min="4" max="4" width="21.88671875" style="415" customWidth="1"/>
    <col min="5" max="6" width="11.88671875" style="415" customWidth="1"/>
    <col min="7" max="16384" width="9.109375" style="415"/>
  </cols>
  <sheetData>
    <row r="3" spans="1:6" ht="23.25" customHeight="1">
      <c r="A3" s="849" t="s">
        <v>1113</v>
      </c>
      <c r="B3" s="850"/>
      <c r="C3" s="850"/>
      <c r="D3" s="850"/>
      <c r="E3" s="850"/>
      <c r="F3" s="850"/>
    </row>
    <row r="5" spans="1:6">
      <c r="A5" s="416" t="s">
        <v>1114</v>
      </c>
      <c r="B5" s="417" t="s">
        <v>1115</v>
      </c>
      <c r="C5" s="417" t="s">
        <v>1116</v>
      </c>
      <c r="D5" s="417" t="s">
        <v>8</v>
      </c>
    </row>
    <row r="6" spans="1:6">
      <c r="A6" s="418" t="s">
        <v>1117</v>
      </c>
      <c r="B6" s="419">
        <v>246.17</v>
      </c>
      <c r="C6" s="419">
        <v>0</v>
      </c>
      <c r="D6" s="419">
        <f>+B6+C6</f>
        <v>246.17</v>
      </c>
    </row>
    <row r="7" spans="1:6">
      <c r="A7" s="418" t="s">
        <v>1118</v>
      </c>
      <c r="B7" s="419">
        <v>4860.1900000000005</v>
      </c>
      <c r="C7" s="419">
        <v>110</v>
      </c>
      <c r="D7" s="419">
        <f t="shared" ref="D7:D14" si="0">+B7+C7</f>
        <v>4970.1900000000005</v>
      </c>
    </row>
    <row r="8" spans="1:6">
      <c r="A8" s="418" t="s">
        <v>1119</v>
      </c>
      <c r="B8" s="419">
        <v>1199034.8</v>
      </c>
      <c r="C8" s="419">
        <f>+B8+2121</f>
        <v>1201155.8</v>
      </c>
      <c r="D8" s="419">
        <f t="shared" si="0"/>
        <v>2400190.6</v>
      </c>
    </row>
    <row r="9" spans="1:6">
      <c r="A9" s="420" t="s">
        <v>1120</v>
      </c>
      <c r="B9" s="419">
        <v>1064071.32</v>
      </c>
      <c r="C9" s="419">
        <v>6000</v>
      </c>
      <c r="D9" s="419">
        <f t="shared" si="0"/>
        <v>1070071.32</v>
      </c>
    </row>
    <row r="10" spans="1:6">
      <c r="A10" s="418" t="s">
        <v>1121</v>
      </c>
      <c r="B10" s="419">
        <v>2905766.67</v>
      </c>
      <c r="C10" s="419">
        <v>14019.26</v>
      </c>
      <c r="D10" s="419">
        <f t="shared" si="0"/>
        <v>2919785.9299999997</v>
      </c>
    </row>
    <row r="11" spans="1:6">
      <c r="A11" s="418" t="s">
        <v>1122</v>
      </c>
      <c r="B11" s="419">
        <v>42693.68</v>
      </c>
      <c r="C11" s="419">
        <f>+B11-5242</f>
        <v>37451.68</v>
      </c>
      <c r="D11" s="419">
        <f t="shared" si="0"/>
        <v>80145.36</v>
      </c>
    </row>
    <row r="12" spans="1:6">
      <c r="A12" s="418" t="s">
        <v>1123</v>
      </c>
      <c r="B12" s="419">
        <v>660262.56999999995</v>
      </c>
      <c r="C12" s="419">
        <f>+B12+100000</f>
        <v>760262.57</v>
      </c>
      <c r="D12" s="419">
        <f t="shared" si="0"/>
        <v>1420525.14</v>
      </c>
    </row>
    <row r="13" spans="1:6">
      <c r="A13" s="418" t="s">
        <v>1124</v>
      </c>
      <c r="B13" s="419">
        <v>387276.17</v>
      </c>
      <c r="C13" s="419">
        <v>2665407.88</v>
      </c>
      <c r="D13" s="419">
        <f t="shared" si="0"/>
        <v>3052684.05</v>
      </c>
    </row>
    <row r="14" spans="1:6">
      <c r="A14" s="418" t="s">
        <v>1125</v>
      </c>
      <c r="B14" s="419">
        <v>2006095.44</v>
      </c>
      <c r="C14" s="419">
        <v>1280006.8200000231</v>
      </c>
      <c r="D14" s="419">
        <f t="shared" si="0"/>
        <v>3286102.2600000231</v>
      </c>
    </row>
    <row r="15" spans="1:6">
      <c r="A15" s="416" t="s">
        <v>1126</v>
      </c>
      <c r="B15" s="419">
        <f>SUM(B6:B14)</f>
        <v>8270307.0099999998</v>
      </c>
      <c r="C15" s="419">
        <f>SUM(C6:C14)</f>
        <v>5964414.0100000221</v>
      </c>
      <c r="D15" s="419">
        <f>SUM(D6:D14)</f>
        <v>14234721.020000022</v>
      </c>
    </row>
    <row r="18" spans="1:4">
      <c r="A18" s="415" t="s">
        <v>1127</v>
      </c>
    </row>
    <row r="19" spans="1:4">
      <c r="D19" s="421"/>
    </row>
    <row r="20" spans="1:4">
      <c r="A20" s="422"/>
    </row>
    <row r="22" spans="1:4">
      <c r="A22" s="415" t="s">
        <v>1128</v>
      </c>
    </row>
    <row r="24" spans="1:4">
      <c r="A24" s="416" t="s">
        <v>1114</v>
      </c>
      <c r="B24" s="423"/>
    </row>
    <row r="25" spans="1:4">
      <c r="A25" s="418" t="s">
        <v>1117</v>
      </c>
      <c r="B25" s="419"/>
    </row>
    <row r="26" spans="1:4">
      <c r="A26" s="418" t="s">
        <v>1118</v>
      </c>
      <c r="B26" s="419"/>
    </row>
    <row r="27" spans="1:4">
      <c r="A27" s="418" t="s">
        <v>1119</v>
      </c>
      <c r="B27" s="419"/>
    </row>
    <row r="28" spans="1:4">
      <c r="A28" s="420" t="s">
        <v>1120</v>
      </c>
      <c r="B28" s="419"/>
    </row>
    <row r="29" spans="1:4">
      <c r="A29" s="418" t="s">
        <v>1121</v>
      </c>
      <c r="B29" s="419"/>
    </row>
    <row r="30" spans="1:4">
      <c r="A30" s="418" t="s">
        <v>1122</v>
      </c>
      <c r="B30" s="419"/>
    </row>
    <row r="31" spans="1:4">
      <c r="A31" s="418" t="s">
        <v>1123</v>
      </c>
      <c r="B31" s="419"/>
    </row>
    <row r="32" spans="1:4">
      <c r="A32" s="418" t="s">
        <v>1124</v>
      </c>
      <c r="B32" s="419"/>
    </row>
    <row r="33" spans="1:2">
      <c r="A33" s="418" t="s">
        <v>1125</v>
      </c>
      <c r="B33" s="419"/>
    </row>
    <row r="34" spans="1:2">
      <c r="A34" s="416" t="s">
        <v>1126</v>
      </c>
      <c r="B34" s="419">
        <f>SUM(B25:B33)</f>
        <v>0</v>
      </c>
    </row>
    <row r="38" spans="1:2">
      <c r="A38" s="415" t="s">
        <v>1129</v>
      </c>
    </row>
  </sheetData>
  <mergeCells count="1">
    <mergeCell ref="A3:F3"/>
  </mergeCells>
  <pageMargins left="0.7" right="0.7" top="0.75" bottom="0.75" header="0.3" footer="0.3"/>
  <pageSetup orientation="portrait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123"/>
  <dimension ref="A4:O26"/>
  <sheetViews>
    <sheetView showGridLines="0" workbookViewId="0"/>
  </sheetViews>
  <sheetFormatPr defaultRowHeight="14.4"/>
  <cols>
    <col min="1" max="1" width="11.5546875" bestFit="1" customWidth="1"/>
    <col min="2" max="2" width="18.88671875" customWidth="1"/>
  </cols>
  <sheetData>
    <row r="4" spans="2:2" ht="15" thickBot="1"/>
    <row r="5" spans="2:2" ht="15" thickBot="1">
      <c r="B5" s="728" t="s">
        <v>2079</v>
      </c>
    </row>
    <row r="18" spans="1:15">
      <c r="O18" s="770"/>
    </row>
    <row r="21" spans="1:15">
      <c r="A21" s="851" t="s">
        <v>2061</v>
      </c>
    </row>
    <row r="22" spans="1:15">
      <c r="A22" s="851"/>
    </row>
    <row r="23" spans="1:15">
      <c r="A23" s="851"/>
      <c r="B23" s="360" t="s">
        <v>2062</v>
      </c>
      <c r="C23" s="771">
        <v>41365</v>
      </c>
      <c r="D23" s="771">
        <v>41395</v>
      </c>
      <c r="E23" s="771">
        <v>41426</v>
      </c>
      <c r="F23" s="771">
        <v>41456</v>
      </c>
      <c r="G23" s="771">
        <v>41487</v>
      </c>
      <c r="H23" s="771">
        <v>41518</v>
      </c>
      <c r="I23" s="771">
        <v>41548</v>
      </c>
      <c r="J23" s="771">
        <v>41579</v>
      </c>
      <c r="K23" s="771">
        <v>41609</v>
      </c>
      <c r="L23" s="771">
        <v>41640</v>
      </c>
      <c r="M23" s="771">
        <v>41671</v>
      </c>
      <c r="N23" s="771">
        <v>41699</v>
      </c>
    </row>
    <row r="24" spans="1:15">
      <c r="A24" s="772" t="b">
        <v>1</v>
      </c>
      <c r="B24" s="360" t="s">
        <v>2063</v>
      </c>
      <c r="C24" s="361">
        <f>IF($A$24,SUMIFS('Dashboard Ex2(b)'!$C$5:$C$407,'Dashboard Ex2(b)'!$A$5:$A$407,'Dashboard Ex2(a)'!C23,'Dashboard Ex2(b)'!$B$5:$B$407,$B$5),"")</f>
        <v>99</v>
      </c>
      <c r="D24" s="361">
        <f>IF($A$24,SUMIFS('Dashboard Ex2(b)'!$C$5:$C$407,'Dashboard Ex2(b)'!$A$5:$A$407,'Dashboard Ex2(a)'!D23,'Dashboard Ex2(b)'!$B$5:$B$407,$B$5),"")</f>
        <v>53</v>
      </c>
      <c r="E24" s="361">
        <f>IF($A$24,SUMIFS('Dashboard Ex2(b)'!$C$5:$C$407,'Dashboard Ex2(b)'!$A$5:$A$407,'Dashboard Ex2(a)'!E23,'Dashboard Ex2(b)'!$B$5:$B$407,$B$5),"")</f>
        <v>75</v>
      </c>
      <c r="F24" s="361">
        <f>IF($A$24,SUMIFS('Dashboard Ex2(b)'!$C$5:$C$407,'Dashboard Ex2(b)'!$A$5:$A$407,'Dashboard Ex2(a)'!F23,'Dashboard Ex2(b)'!$B$5:$B$407,$B$5),"")</f>
        <v>158</v>
      </c>
      <c r="G24" s="361">
        <f>IF($A$24,SUMIFS('Dashboard Ex2(b)'!$C$5:$C$407,'Dashboard Ex2(b)'!$A$5:$A$407,'Dashboard Ex2(a)'!G23,'Dashboard Ex2(b)'!$B$5:$B$407,$B$5),"")</f>
        <v>187</v>
      </c>
      <c r="H24" s="361">
        <f>IF($A$24,SUMIFS('Dashboard Ex2(b)'!$C$5:$C$407,'Dashboard Ex2(b)'!$A$5:$A$407,'Dashboard Ex2(a)'!H23,'Dashboard Ex2(b)'!$B$5:$B$407,$B$5),"")</f>
        <v>118</v>
      </c>
      <c r="I24" s="361">
        <f>IF($A$24,SUMIFS('Dashboard Ex2(b)'!$C$5:$C$407,'Dashboard Ex2(b)'!$A$5:$A$407,'Dashboard Ex2(a)'!I23,'Dashboard Ex2(b)'!$B$5:$B$407,$B$5),"")</f>
        <v>151</v>
      </c>
      <c r="J24" s="361">
        <f>IF($A$24,SUMIFS('Dashboard Ex2(b)'!$C$5:$C$407,'Dashboard Ex2(b)'!$A$5:$A$407,'Dashboard Ex2(a)'!J23,'Dashboard Ex2(b)'!$B$5:$B$407,$B$5),"")</f>
        <v>369</v>
      </c>
      <c r="K24" s="361">
        <f>IF($A$24,SUMIFS('Dashboard Ex2(b)'!$C$5:$C$407,'Dashboard Ex2(b)'!$A$5:$A$407,'Dashboard Ex2(a)'!K23,'Dashboard Ex2(b)'!$B$5:$B$407,$B$5),"")</f>
        <v>150</v>
      </c>
      <c r="L24" s="361">
        <f>IF($A$24,SUMIFS('Dashboard Ex2(b)'!$C$5:$C$407,'Dashboard Ex2(b)'!$A$5:$A$407,'Dashboard Ex2(a)'!L23,'Dashboard Ex2(b)'!$B$5:$B$407,$B$5),"")</f>
        <v>145</v>
      </c>
      <c r="M24" s="361">
        <f>IF($A$24,SUMIFS('Dashboard Ex2(b)'!$C$5:$C$407,'Dashboard Ex2(b)'!$A$5:$A$407,'Dashboard Ex2(a)'!M23,'Dashboard Ex2(b)'!$B$5:$B$407,$B$5),"")</f>
        <v>67</v>
      </c>
      <c r="N24" s="361">
        <f>IF($A$24,SUMIFS('Dashboard Ex2(b)'!$C$5:$C$407,'Dashboard Ex2(b)'!$A$5:$A$407,'Dashboard Ex2(a)'!N23,'Dashboard Ex2(b)'!$B$5:$B$407,$B$5),"")</f>
        <v>160</v>
      </c>
    </row>
    <row r="25" spans="1:15">
      <c r="A25" s="772" t="b">
        <v>1</v>
      </c>
      <c r="B25" s="360" t="s">
        <v>2064</v>
      </c>
      <c r="C25" s="361">
        <f>IF($A$25,SUMIFS('Dashboard Ex2(b)'!$D$5:$D$407,'Dashboard Ex2(b)'!$A$5:$A$407,'Dashboard Ex2(a)'!C23,'Dashboard Ex2(b)'!$B$5:$B$407,'Dashboard Ex2(a)'!$B$5),"")</f>
        <v>26</v>
      </c>
      <c r="D25" s="361">
        <f>IF($A$25,SUMIFS('Dashboard Ex2(b)'!$D$5:$D$407,'Dashboard Ex2(b)'!$A$5:$A$407,'Dashboard Ex2(a)'!D23,'Dashboard Ex2(b)'!$B$5:$B$407,'Dashboard Ex2(a)'!$B$5),"")</f>
        <v>87</v>
      </c>
      <c r="E25" s="361">
        <f>IF($A$25,SUMIFS('Dashboard Ex2(b)'!$D$5:$D$407,'Dashboard Ex2(b)'!$A$5:$A$407,'Dashboard Ex2(a)'!E23,'Dashboard Ex2(b)'!$B$5:$B$407,'Dashboard Ex2(a)'!$B$5),"")</f>
        <v>82</v>
      </c>
      <c r="F25" s="361">
        <f>IF($A$25,SUMIFS('Dashboard Ex2(b)'!$D$5:$D$407,'Dashboard Ex2(b)'!$A$5:$A$407,'Dashboard Ex2(a)'!F23,'Dashboard Ex2(b)'!$B$5:$B$407,'Dashboard Ex2(a)'!$B$5),"")</f>
        <v>31</v>
      </c>
      <c r="G25" s="361">
        <f>IF($A$25,SUMIFS('Dashboard Ex2(b)'!$D$5:$D$407,'Dashboard Ex2(b)'!$A$5:$A$407,'Dashboard Ex2(a)'!G23,'Dashboard Ex2(b)'!$B$5:$B$407,'Dashboard Ex2(a)'!$B$5),"")</f>
        <v>55</v>
      </c>
      <c r="H25" s="361">
        <f>IF($A$25,SUMIFS('Dashboard Ex2(b)'!$D$5:$D$407,'Dashboard Ex2(b)'!$A$5:$A$407,'Dashboard Ex2(a)'!H23,'Dashboard Ex2(b)'!$B$5:$B$407,'Dashboard Ex2(a)'!$B$5),"")</f>
        <v>86</v>
      </c>
      <c r="I25" s="361">
        <f>IF($A$25,SUMIFS('Dashboard Ex2(b)'!$D$5:$D$407,'Dashboard Ex2(b)'!$A$5:$A$407,'Dashboard Ex2(a)'!I23,'Dashboard Ex2(b)'!$B$5:$B$407,'Dashboard Ex2(a)'!$B$5),"")</f>
        <v>70</v>
      </c>
      <c r="J25" s="361">
        <f>IF($A$25,SUMIFS('Dashboard Ex2(b)'!$D$5:$D$407,'Dashboard Ex2(b)'!$A$5:$A$407,'Dashboard Ex2(a)'!J23,'Dashboard Ex2(b)'!$B$5:$B$407,'Dashboard Ex2(a)'!$B$5),"")</f>
        <v>128</v>
      </c>
      <c r="K25" s="361">
        <f>IF($A$25,SUMIFS('Dashboard Ex2(b)'!$D$5:$D$407,'Dashboard Ex2(b)'!$A$5:$A$407,'Dashboard Ex2(a)'!K23,'Dashboard Ex2(b)'!$B$5:$B$407,'Dashboard Ex2(a)'!$B$5),"")</f>
        <v>62</v>
      </c>
      <c r="L25" s="361">
        <f>IF($A$25,SUMIFS('Dashboard Ex2(b)'!$D$5:$D$407,'Dashboard Ex2(b)'!$A$5:$A$407,'Dashboard Ex2(a)'!L23,'Dashboard Ex2(b)'!$B$5:$B$407,'Dashboard Ex2(a)'!$B$5),"")</f>
        <v>66</v>
      </c>
      <c r="M25" s="361">
        <f>IF($A$25,SUMIFS('Dashboard Ex2(b)'!$D$5:$D$407,'Dashboard Ex2(b)'!$A$5:$A$407,'Dashboard Ex2(a)'!M23,'Dashboard Ex2(b)'!$B$5:$B$407,'Dashboard Ex2(a)'!$B$5),"")</f>
        <v>41</v>
      </c>
      <c r="N25" s="361">
        <f>IF($A$25,SUMIFS('Dashboard Ex2(b)'!$D$5:$D$407,'Dashboard Ex2(b)'!$A$5:$A$407,'Dashboard Ex2(a)'!N23,'Dashboard Ex2(b)'!$B$5:$B$407,'Dashboard Ex2(a)'!$B$5),"")</f>
        <v>60</v>
      </c>
    </row>
    <row r="26" spans="1:15">
      <c r="A26" s="772" t="b">
        <v>1</v>
      </c>
      <c r="B26" s="360" t="s">
        <v>2065</v>
      </c>
      <c r="C26" s="361">
        <f>IF($A$26,SUMIFS('Dashboard Ex2(b)'!$E$5:$E$407,'Dashboard Ex2(b)'!$A$5:$A$407,'Dashboard Ex2(a)'!C23,'Dashboard Ex2(b)'!$B$5:$B$407,'Dashboard Ex2(a)'!$B$5),"")</f>
        <v>125</v>
      </c>
      <c r="D26" s="361">
        <f>IF($A$26,SUMIFS('Dashboard Ex2(b)'!$E$5:$E$407,'Dashboard Ex2(b)'!$A$5:$A$407,'Dashboard Ex2(a)'!D23,'Dashboard Ex2(b)'!$B$5:$B$407,'Dashboard Ex2(a)'!$B$5),"")</f>
        <v>140</v>
      </c>
      <c r="E26" s="361">
        <f>IF($A$26,SUMIFS('Dashboard Ex2(b)'!$E$5:$E$407,'Dashboard Ex2(b)'!$A$5:$A$407,'Dashboard Ex2(a)'!E23,'Dashboard Ex2(b)'!$B$5:$B$407,'Dashboard Ex2(a)'!$B$5),"")</f>
        <v>157</v>
      </c>
      <c r="F26" s="361">
        <f>IF($A$26,SUMIFS('Dashboard Ex2(b)'!$E$5:$E$407,'Dashboard Ex2(b)'!$A$5:$A$407,'Dashboard Ex2(a)'!F23,'Dashboard Ex2(b)'!$B$5:$B$407,'Dashboard Ex2(a)'!$B$5),"")</f>
        <v>189</v>
      </c>
      <c r="G26" s="361">
        <f>IF($A$26,SUMIFS('Dashboard Ex2(b)'!$E$5:$E$407,'Dashboard Ex2(b)'!$A$5:$A$407,'Dashboard Ex2(a)'!G23,'Dashboard Ex2(b)'!$B$5:$B$407,'Dashboard Ex2(a)'!$B$5),"")</f>
        <v>242</v>
      </c>
      <c r="H26" s="361">
        <f>IF($A$26,SUMIFS('Dashboard Ex2(b)'!$E$5:$E$407,'Dashboard Ex2(b)'!$A$5:$A$407,'Dashboard Ex2(a)'!H23,'Dashboard Ex2(b)'!$B$5:$B$407,'Dashboard Ex2(a)'!$B$5),"")</f>
        <v>204</v>
      </c>
      <c r="I26" s="361">
        <f>IF($A$26,SUMIFS('Dashboard Ex2(b)'!$E$5:$E$407,'Dashboard Ex2(b)'!$A$5:$A$407,'Dashboard Ex2(a)'!I23,'Dashboard Ex2(b)'!$B$5:$B$407,'Dashboard Ex2(a)'!$B$5),"")</f>
        <v>221</v>
      </c>
      <c r="J26" s="361">
        <f>IF($A$26,SUMIFS('Dashboard Ex2(b)'!$E$5:$E$407,'Dashboard Ex2(b)'!$A$5:$A$407,'Dashboard Ex2(a)'!J23,'Dashboard Ex2(b)'!$B$5:$B$407,'Dashboard Ex2(a)'!$B$5),"")</f>
        <v>497</v>
      </c>
      <c r="K26" s="361">
        <f>IF($A$26,SUMIFS('Dashboard Ex2(b)'!$E$5:$E$407,'Dashboard Ex2(b)'!$A$5:$A$407,'Dashboard Ex2(a)'!K23,'Dashboard Ex2(b)'!$B$5:$B$407,'Dashboard Ex2(a)'!$B$5),"")</f>
        <v>212</v>
      </c>
      <c r="L26" s="361">
        <f>IF($A$26,SUMIFS('Dashboard Ex2(b)'!$E$5:$E$407,'Dashboard Ex2(b)'!$A$5:$A$407,'Dashboard Ex2(a)'!L23,'Dashboard Ex2(b)'!$B$5:$B$407,'Dashboard Ex2(a)'!$B$5),"")</f>
        <v>211</v>
      </c>
      <c r="M26" s="361">
        <f>IF($A$26,SUMIFS('Dashboard Ex2(b)'!$E$5:$E$407,'Dashboard Ex2(b)'!$A$5:$A$407,'Dashboard Ex2(a)'!M23,'Dashboard Ex2(b)'!$B$5:$B$407,'Dashboard Ex2(a)'!$B$5),"")</f>
        <v>108</v>
      </c>
      <c r="N26" s="361">
        <f>IF($A$26,SUMIFS('Dashboard Ex2(b)'!$E$5:$E$407,'Dashboard Ex2(b)'!$A$5:$A$407,'Dashboard Ex2(a)'!N23,'Dashboard Ex2(b)'!$B$5:$B$407,'Dashboard Ex2(a)'!$B$5),"")</f>
        <v>220</v>
      </c>
    </row>
  </sheetData>
  <mergeCells count="1">
    <mergeCell ref="A21:A2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8785" r:id="rId4" name="Check Box 1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7620</xdr:rowOff>
                  </from>
                  <to>
                    <xdr:col>6</xdr:col>
                    <xdr:colOff>213360</xdr:colOff>
                    <xdr:row>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86" r:id="rId5" name="Check Box 2">
              <controlPr defaultSize="0" autoFill="0" autoLine="0" autoPict="0">
                <anchor moveWithCells="1">
                  <from>
                    <xdr:col>7</xdr:col>
                    <xdr:colOff>182880</xdr:colOff>
                    <xdr:row>3</xdr:row>
                    <xdr:rowOff>0</xdr:rowOff>
                  </from>
                  <to>
                    <xdr:col>9</xdr:col>
                    <xdr:colOff>274320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87" r:id="rId6" name="Check Box 3">
              <controlPr defaultSize="0" autoFill="0" autoLine="0" autoPict="0">
                <anchor moveWithCells="1">
                  <from>
                    <xdr:col>10</xdr:col>
                    <xdr:colOff>502920</xdr:colOff>
                    <xdr:row>2</xdr:row>
                    <xdr:rowOff>182880</xdr:rowOff>
                  </from>
                  <to>
                    <xdr:col>12</xdr:col>
                    <xdr:colOff>601980</xdr:colOff>
                    <xdr:row>4</xdr:row>
                    <xdr:rowOff>7620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D00-000000000000}">
          <x14:formula1>
            <xm:f>'Dashboard Ex2(c)'!$A$4:$A$34</xm:f>
          </x14:formula1>
          <xm:sqref>B5</xm:sqref>
        </x14:dataValidation>
      </x14:dataValidation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124"/>
  <dimension ref="A4:E407"/>
  <sheetViews>
    <sheetView showGridLines="0" workbookViewId="0"/>
  </sheetViews>
  <sheetFormatPr defaultRowHeight="14.4"/>
  <cols>
    <col min="2" max="2" width="19.6640625" bestFit="1" customWidth="1"/>
    <col min="3" max="3" width="10.44140625" customWidth="1"/>
    <col min="4" max="4" width="11.5546875" customWidth="1"/>
    <col min="5" max="5" width="10.44140625" customWidth="1"/>
  </cols>
  <sheetData>
    <row r="4" spans="1:5" s="775" customFormat="1" ht="29.25" customHeight="1">
      <c r="A4" s="773" t="s">
        <v>990</v>
      </c>
      <c r="B4" s="773" t="s">
        <v>2066</v>
      </c>
      <c r="C4" s="774" t="s">
        <v>2067</v>
      </c>
      <c r="D4" s="774" t="s">
        <v>2068</v>
      </c>
      <c r="E4" s="774" t="s">
        <v>2069</v>
      </c>
    </row>
    <row r="5" spans="1:5">
      <c r="A5" s="776">
        <v>41365</v>
      </c>
      <c r="B5" s="361" t="s">
        <v>2070</v>
      </c>
      <c r="C5" s="361">
        <v>194</v>
      </c>
      <c r="D5" s="361">
        <v>87</v>
      </c>
      <c r="E5" s="361">
        <f>SUM(C5:D5)</f>
        <v>281</v>
      </c>
    </row>
    <row r="6" spans="1:5">
      <c r="A6" s="776">
        <v>41365</v>
      </c>
      <c r="B6" s="361" t="s">
        <v>2071</v>
      </c>
      <c r="C6" s="361">
        <v>91</v>
      </c>
      <c r="D6" s="361">
        <v>39</v>
      </c>
      <c r="E6" s="361">
        <f t="shared" ref="E6:E69" si="0">SUM(C6:D6)</f>
        <v>130</v>
      </c>
    </row>
    <row r="7" spans="1:5">
      <c r="A7" s="776">
        <v>41365</v>
      </c>
      <c r="B7" s="361" t="s">
        <v>2072</v>
      </c>
      <c r="C7" s="361">
        <v>97</v>
      </c>
      <c r="D7" s="361">
        <v>42</v>
      </c>
      <c r="E7" s="361">
        <f t="shared" si="0"/>
        <v>139</v>
      </c>
    </row>
    <row r="8" spans="1:5">
      <c r="A8" s="776">
        <v>41365</v>
      </c>
      <c r="B8" s="361" t="s">
        <v>2073</v>
      </c>
      <c r="C8" s="361">
        <v>131</v>
      </c>
      <c r="D8" s="361">
        <v>70</v>
      </c>
      <c r="E8" s="361">
        <f t="shared" si="0"/>
        <v>201</v>
      </c>
    </row>
    <row r="9" spans="1:5">
      <c r="A9" s="776">
        <v>41365</v>
      </c>
      <c r="B9" s="361" t="s">
        <v>922</v>
      </c>
      <c r="C9" s="361">
        <v>151</v>
      </c>
      <c r="D9" s="361">
        <v>91</v>
      </c>
      <c r="E9" s="361">
        <f t="shared" si="0"/>
        <v>242</v>
      </c>
    </row>
    <row r="10" spans="1:5">
      <c r="A10" s="776">
        <v>41365</v>
      </c>
      <c r="B10" s="361" t="s">
        <v>2074</v>
      </c>
      <c r="C10" s="361">
        <v>77</v>
      </c>
      <c r="D10" s="361">
        <v>44</v>
      </c>
      <c r="E10" s="361">
        <f t="shared" si="0"/>
        <v>121</v>
      </c>
    </row>
    <row r="11" spans="1:5">
      <c r="A11" s="776">
        <v>41365</v>
      </c>
      <c r="B11" s="361" t="s">
        <v>2075</v>
      </c>
      <c r="C11" s="361">
        <v>133</v>
      </c>
      <c r="D11" s="361">
        <v>69</v>
      </c>
      <c r="E11" s="361">
        <f t="shared" si="0"/>
        <v>202</v>
      </c>
    </row>
    <row r="12" spans="1:5">
      <c r="A12" s="776">
        <v>41365</v>
      </c>
      <c r="B12" s="361" t="s">
        <v>923</v>
      </c>
      <c r="C12" s="361">
        <v>57</v>
      </c>
      <c r="D12" s="361">
        <v>46</v>
      </c>
      <c r="E12" s="361">
        <f t="shared" si="0"/>
        <v>103</v>
      </c>
    </row>
    <row r="13" spans="1:5">
      <c r="A13" s="776">
        <v>41365</v>
      </c>
      <c r="B13" s="361" t="s">
        <v>2076</v>
      </c>
      <c r="C13" s="361">
        <v>144</v>
      </c>
      <c r="D13" s="361">
        <v>72</v>
      </c>
      <c r="E13" s="361">
        <f t="shared" si="0"/>
        <v>216</v>
      </c>
    </row>
    <row r="14" spans="1:5">
      <c r="A14" s="776">
        <v>41365</v>
      </c>
      <c r="B14" s="361" t="s">
        <v>924</v>
      </c>
      <c r="C14" s="361">
        <v>195</v>
      </c>
      <c r="D14" s="361">
        <v>43</v>
      </c>
      <c r="E14" s="361">
        <f t="shared" si="0"/>
        <v>238</v>
      </c>
    </row>
    <row r="15" spans="1:5">
      <c r="A15" s="776">
        <v>41365</v>
      </c>
      <c r="B15" s="361" t="s">
        <v>2077</v>
      </c>
      <c r="C15" s="361">
        <v>77</v>
      </c>
      <c r="D15" s="361">
        <v>30</v>
      </c>
      <c r="E15" s="361">
        <f t="shared" si="0"/>
        <v>107</v>
      </c>
    </row>
    <row r="16" spans="1:5">
      <c r="A16" s="776">
        <v>41365</v>
      </c>
      <c r="B16" s="361" t="s">
        <v>925</v>
      </c>
      <c r="C16" s="361">
        <v>195</v>
      </c>
      <c r="D16" s="361">
        <v>48</v>
      </c>
      <c r="E16" s="361">
        <f t="shared" si="0"/>
        <v>243</v>
      </c>
    </row>
    <row r="17" spans="1:5">
      <c r="A17" s="776">
        <v>41365</v>
      </c>
      <c r="B17" s="361" t="s">
        <v>2078</v>
      </c>
      <c r="C17" s="361">
        <v>117</v>
      </c>
      <c r="D17" s="361">
        <v>54</v>
      </c>
      <c r="E17" s="361">
        <f t="shared" si="0"/>
        <v>171</v>
      </c>
    </row>
    <row r="18" spans="1:5">
      <c r="A18" s="776">
        <v>41365</v>
      </c>
      <c r="B18" s="361" t="s">
        <v>2022</v>
      </c>
      <c r="C18" s="361">
        <v>121</v>
      </c>
      <c r="D18" s="361">
        <v>88</v>
      </c>
      <c r="E18" s="361">
        <f t="shared" si="0"/>
        <v>209</v>
      </c>
    </row>
    <row r="19" spans="1:5">
      <c r="A19" s="776">
        <v>41365</v>
      </c>
      <c r="B19" s="361" t="s">
        <v>2079</v>
      </c>
      <c r="C19" s="361">
        <v>99</v>
      </c>
      <c r="D19" s="361">
        <v>26</v>
      </c>
      <c r="E19" s="361">
        <f t="shared" si="0"/>
        <v>125</v>
      </c>
    </row>
    <row r="20" spans="1:5">
      <c r="A20" s="776">
        <v>41365</v>
      </c>
      <c r="B20" s="361" t="s">
        <v>940</v>
      </c>
      <c r="C20" s="361">
        <v>128</v>
      </c>
      <c r="D20" s="361">
        <v>89</v>
      </c>
      <c r="E20" s="361">
        <f t="shared" si="0"/>
        <v>217</v>
      </c>
    </row>
    <row r="21" spans="1:5">
      <c r="A21" s="776">
        <v>41365</v>
      </c>
      <c r="B21" s="361" t="s">
        <v>2080</v>
      </c>
      <c r="C21" s="361">
        <v>124</v>
      </c>
      <c r="D21" s="361">
        <v>48</v>
      </c>
      <c r="E21" s="361">
        <f t="shared" si="0"/>
        <v>172</v>
      </c>
    </row>
    <row r="22" spans="1:5">
      <c r="A22" s="776">
        <v>41365</v>
      </c>
      <c r="B22" s="361" t="s">
        <v>928</v>
      </c>
      <c r="C22" s="361">
        <v>85</v>
      </c>
      <c r="D22" s="361">
        <v>80</v>
      </c>
      <c r="E22" s="361">
        <f t="shared" si="0"/>
        <v>165</v>
      </c>
    </row>
    <row r="23" spans="1:5">
      <c r="A23" s="776">
        <v>41365</v>
      </c>
      <c r="B23" s="361" t="s">
        <v>2081</v>
      </c>
      <c r="C23" s="361">
        <v>63</v>
      </c>
      <c r="D23" s="361">
        <v>83</v>
      </c>
      <c r="E23" s="361">
        <f t="shared" si="0"/>
        <v>146</v>
      </c>
    </row>
    <row r="24" spans="1:5">
      <c r="A24" s="776">
        <v>41365</v>
      </c>
      <c r="B24" s="361" t="s">
        <v>2082</v>
      </c>
      <c r="C24" s="361">
        <v>68</v>
      </c>
      <c r="D24" s="361">
        <v>61</v>
      </c>
      <c r="E24" s="361">
        <f t="shared" si="0"/>
        <v>129</v>
      </c>
    </row>
    <row r="25" spans="1:5">
      <c r="A25" s="776">
        <v>41365</v>
      </c>
      <c r="B25" s="361" t="s">
        <v>2083</v>
      </c>
      <c r="C25" s="361">
        <v>171</v>
      </c>
      <c r="D25" s="361">
        <v>69</v>
      </c>
      <c r="E25" s="361">
        <f t="shared" si="0"/>
        <v>240</v>
      </c>
    </row>
    <row r="26" spans="1:5">
      <c r="A26" s="776">
        <v>41365</v>
      </c>
      <c r="B26" s="361" t="s">
        <v>2084</v>
      </c>
      <c r="C26" s="361">
        <v>60</v>
      </c>
      <c r="D26" s="361">
        <v>81</v>
      </c>
      <c r="E26" s="361">
        <f t="shared" si="0"/>
        <v>141</v>
      </c>
    </row>
    <row r="27" spans="1:5">
      <c r="A27" s="776">
        <v>41365</v>
      </c>
      <c r="B27" s="361" t="s">
        <v>2085</v>
      </c>
      <c r="C27" s="361">
        <v>111</v>
      </c>
      <c r="D27" s="361">
        <v>78</v>
      </c>
      <c r="E27" s="361">
        <f t="shared" si="0"/>
        <v>189</v>
      </c>
    </row>
    <row r="28" spans="1:5">
      <c r="A28" s="776">
        <v>41365</v>
      </c>
      <c r="B28" s="361" t="s">
        <v>2028</v>
      </c>
      <c r="C28" s="361">
        <v>172</v>
      </c>
      <c r="D28" s="361">
        <v>98</v>
      </c>
      <c r="E28" s="361">
        <f t="shared" si="0"/>
        <v>270</v>
      </c>
    </row>
    <row r="29" spans="1:5">
      <c r="A29" s="776">
        <v>41365</v>
      </c>
      <c r="B29" s="361" t="s">
        <v>2086</v>
      </c>
      <c r="C29" s="361">
        <v>145</v>
      </c>
      <c r="D29" s="361">
        <v>73</v>
      </c>
      <c r="E29" s="361">
        <f t="shared" si="0"/>
        <v>218</v>
      </c>
    </row>
    <row r="30" spans="1:5">
      <c r="A30" s="776">
        <v>41365</v>
      </c>
      <c r="B30" s="361" t="s">
        <v>929</v>
      </c>
      <c r="C30" s="361">
        <v>180</v>
      </c>
      <c r="D30" s="361">
        <v>62</v>
      </c>
      <c r="E30" s="361">
        <f t="shared" si="0"/>
        <v>242</v>
      </c>
    </row>
    <row r="31" spans="1:5">
      <c r="A31" s="776">
        <v>41365</v>
      </c>
      <c r="B31" s="361" t="s">
        <v>2087</v>
      </c>
      <c r="C31" s="361">
        <v>92</v>
      </c>
      <c r="D31" s="361">
        <v>59</v>
      </c>
      <c r="E31" s="361">
        <f t="shared" si="0"/>
        <v>151</v>
      </c>
    </row>
    <row r="32" spans="1:5">
      <c r="A32" s="776">
        <v>41365</v>
      </c>
      <c r="B32" s="361" t="s">
        <v>2088</v>
      </c>
      <c r="C32" s="361">
        <v>152</v>
      </c>
      <c r="D32" s="361">
        <v>49</v>
      </c>
      <c r="E32" s="361">
        <f t="shared" si="0"/>
        <v>201</v>
      </c>
    </row>
    <row r="33" spans="1:5">
      <c r="A33" s="776">
        <v>41365</v>
      </c>
      <c r="B33" s="361" t="s">
        <v>2089</v>
      </c>
      <c r="C33" s="361">
        <v>166</v>
      </c>
      <c r="D33" s="361">
        <v>38</v>
      </c>
      <c r="E33" s="361">
        <f t="shared" si="0"/>
        <v>204</v>
      </c>
    </row>
    <row r="34" spans="1:5">
      <c r="A34" s="776">
        <v>41365</v>
      </c>
      <c r="B34" s="361" t="s">
        <v>2090</v>
      </c>
      <c r="C34" s="361">
        <v>172</v>
      </c>
      <c r="D34" s="361">
        <v>37</v>
      </c>
      <c r="E34" s="361">
        <f t="shared" si="0"/>
        <v>209</v>
      </c>
    </row>
    <row r="35" spans="1:5">
      <c r="A35" s="776">
        <v>41365</v>
      </c>
      <c r="B35" s="361" t="s">
        <v>2091</v>
      </c>
      <c r="C35" s="361">
        <v>171</v>
      </c>
      <c r="D35" s="361">
        <v>62</v>
      </c>
      <c r="E35" s="361">
        <f t="shared" si="0"/>
        <v>233</v>
      </c>
    </row>
    <row r="36" spans="1:5">
      <c r="A36" s="776">
        <v>41365</v>
      </c>
      <c r="B36" s="361" t="s">
        <v>2070</v>
      </c>
      <c r="C36" s="361">
        <v>61</v>
      </c>
      <c r="D36" s="361">
        <v>69</v>
      </c>
      <c r="E36" s="361">
        <f t="shared" si="0"/>
        <v>130</v>
      </c>
    </row>
    <row r="37" spans="1:5">
      <c r="A37" s="776">
        <v>41365</v>
      </c>
      <c r="B37" s="361" t="s">
        <v>2071</v>
      </c>
      <c r="C37" s="361">
        <v>77</v>
      </c>
      <c r="D37" s="361">
        <v>82</v>
      </c>
      <c r="E37" s="361">
        <f t="shared" si="0"/>
        <v>159</v>
      </c>
    </row>
    <row r="38" spans="1:5">
      <c r="A38" s="776">
        <v>41365</v>
      </c>
      <c r="B38" s="361" t="s">
        <v>2072</v>
      </c>
      <c r="C38" s="361">
        <v>161</v>
      </c>
      <c r="D38" s="361">
        <v>56</v>
      </c>
      <c r="E38" s="361">
        <f t="shared" si="0"/>
        <v>217</v>
      </c>
    </row>
    <row r="39" spans="1:5">
      <c r="A39" s="776">
        <v>41365</v>
      </c>
      <c r="B39" s="361" t="s">
        <v>2073</v>
      </c>
      <c r="C39" s="361">
        <v>197</v>
      </c>
      <c r="D39" s="361">
        <v>78</v>
      </c>
      <c r="E39" s="361">
        <f t="shared" si="0"/>
        <v>275</v>
      </c>
    </row>
    <row r="40" spans="1:5">
      <c r="A40" s="776">
        <v>41365</v>
      </c>
      <c r="B40" s="361" t="s">
        <v>922</v>
      </c>
      <c r="C40" s="361">
        <v>74</v>
      </c>
      <c r="D40" s="361">
        <v>28</v>
      </c>
      <c r="E40" s="361">
        <f t="shared" si="0"/>
        <v>102</v>
      </c>
    </row>
    <row r="41" spans="1:5">
      <c r="A41" s="776">
        <v>41365</v>
      </c>
      <c r="B41" s="361" t="s">
        <v>2074</v>
      </c>
      <c r="C41" s="361">
        <v>127</v>
      </c>
      <c r="D41" s="361">
        <v>42</v>
      </c>
      <c r="E41" s="361">
        <f t="shared" si="0"/>
        <v>169</v>
      </c>
    </row>
    <row r="42" spans="1:5">
      <c r="A42" s="776">
        <v>41395</v>
      </c>
      <c r="B42" s="361" t="s">
        <v>2075</v>
      </c>
      <c r="C42" s="361">
        <v>157</v>
      </c>
      <c r="D42" s="361">
        <v>43</v>
      </c>
      <c r="E42" s="361">
        <f t="shared" si="0"/>
        <v>200</v>
      </c>
    </row>
    <row r="43" spans="1:5">
      <c r="A43" s="776">
        <v>41395</v>
      </c>
      <c r="B43" s="361" t="s">
        <v>923</v>
      </c>
      <c r="C43" s="361">
        <v>150</v>
      </c>
      <c r="D43" s="361">
        <v>83</v>
      </c>
      <c r="E43" s="361">
        <f t="shared" si="0"/>
        <v>233</v>
      </c>
    </row>
    <row r="44" spans="1:5">
      <c r="A44" s="776">
        <v>41395</v>
      </c>
      <c r="B44" s="361" t="s">
        <v>2076</v>
      </c>
      <c r="C44" s="361">
        <v>140</v>
      </c>
      <c r="D44" s="361">
        <v>64</v>
      </c>
      <c r="E44" s="361">
        <f t="shared" si="0"/>
        <v>204</v>
      </c>
    </row>
    <row r="45" spans="1:5">
      <c r="A45" s="776">
        <v>41395</v>
      </c>
      <c r="B45" s="361" t="s">
        <v>924</v>
      </c>
      <c r="C45" s="361">
        <v>86</v>
      </c>
      <c r="D45" s="361">
        <v>39</v>
      </c>
      <c r="E45" s="361">
        <f t="shared" si="0"/>
        <v>125</v>
      </c>
    </row>
    <row r="46" spans="1:5">
      <c r="A46" s="776">
        <v>41395</v>
      </c>
      <c r="B46" s="361" t="s">
        <v>2077</v>
      </c>
      <c r="C46" s="361">
        <v>130</v>
      </c>
      <c r="D46" s="361">
        <v>72</v>
      </c>
      <c r="E46" s="361">
        <f t="shared" si="0"/>
        <v>202</v>
      </c>
    </row>
    <row r="47" spans="1:5">
      <c r="A47" s="776">
        <v>41395</v>
      </c>
      <c r="B47" s="361" t="s">
        <v>925</v>
      </c>
      <c r="C47" s="361">
        <v>154</v>
      </c>
      <c r="D47" s="361">
        <v>40</v>
      </c>
      <c r="E47" s="361">
        <f t="shared" si="0"/>
        <v>194</v>
      </c>
    </row>
    <row r="48" spans="1:5">
      <c r="A48" s="776">
        <v>41395</v>
      </c>
      <c r="B48" s="361" t="s">
        <v>2078</v>
      </c>
      <c r="C48" s="361">
        <v>152</v>
      </c>
      <c r="D48" s="361">
        <v>87</v>
      </c>
      <c r="E48" s="361">
        <f t="shared" si="0"/>
        <v>239</v>
      </c>
    </row>
    <row r="49" spans="1:5">
      <c r="A49" s="776">
        <v>41395</v>
      </c>
      <c r="B49" s="361" t="s">
        <v>2022</v>
      </c>
      <c r="C49" s="361">
        <v>190</v>
      </c>
      <c r="D49" s="361">
        <v>74</v>
      </c>
      <c r="E49" s="361">
        <f t="shared" si="0"/>
        <v>264</v>
      </c>
    </row>
    <row r="50" spans="1:5">
      <c r="A50" s="776">
        <v>41395</v>
      </c>
      <c r="B50" s="361" t="s">
        <v>2079</v>
      </c>
      <c r="C50" s="361">
        <v>53</v>
      </c>
      <c r="D50" s="361">
        <v>87</v>
      </c>
      <c r="E50" s="361">
        <f t="shared" si="0"/>
        <v>140</v>
      </c>
    </row>
    <row r="51" spans="1:5">
      <c r="A51" s="776">
        <v>41395</v>
      </c>
      <c r="B51" s="361" t="s">
        <v>940</v>
      </c>
      <c r="C51" s="361">
        <v>54</v>
      </c>
      <c r="D51" s="361">
        <v>71</v>
      </c>
      <c r="E51" s="361">
        <f t="shared" si="0"/>
        <v>125</v>
      </c>
    </row>
    <row r="52" spans="1:5">
      <c r="A52" s="776">
        <v>41395</v>
      </c>
      <c r="B52" s="361" t="s">
        <v>2080</v>
      </c>
      <c r="C52" s="361">
        <v>87</v>
      </c>
      <c r="D52" s="361">
        <v>73</v>
      </c>
      <c r="E52" s="361">
        <f t="shared" si="0"/>
        <v>160</v>
      </c>
    </row>
    <row r="53" spans="1:5">
      <c r="A53" s="776">
        <v>41395</v>
      </c>
      <c r="B53" s="361" t="s">
        <v>928</v>
      </c>
      <c r="C53" s="361">
        <v>170</v>
      </c>
      <c r="D53" s="361">
        <v>50</v>
      </c>
      <c r="E53" s="361">
        <f t="shared" si="0"/>
        <v>220</v>
      </c>
    </row>
    <row r="54" spans="1:5">
      <c r="A54" s="776">
        <v>41395</v>
      </c>
      <c r="B54" s="361" t="s">
        <v>2081</v>
      </c>
      <c r="C54" s="361">
        <v>85</v>
      </c>
      <c r="D54" s="361">
        <v>100</v>
      </c>
      <c r="E54" s="361">
        <f t="shared" si="0"/>
        <v>185</v>
      </c>
    </row>
    <row r="55" spans="1:5">
      <c r="A55" s="776">
        <v>41395</v>
      </c>
      <c r="B55" s="361" t="s">
        <v>2082</v>
      </c>
      <c r="C55" s="361">
        <v>181</v>
      </c>
      <c r="D55" s="361">
        <v>49</v>
      </c>
      <c r="E55" s="361">
        <f t="shared" si="0"/>
        <v>230</v>
      </c>
    </row>
    <row r="56" spans="1:5">
      <c r="A56" s="776">
        <v>41395</v>
      </c>
      <c r="B56" s="361" t="s">
        <v>2083</v>
      </c>
      <c r="C56" s="361">
        <v>196</v>
      </c>
      <c r="D56" s="361">
        <v>89</v>
      </c>
      <c r="E56" s="361">
        <f t="shared" si="0"/>
        <v>285</v>
      </c>
    </row>
    <row r="57" spans="1:5">
      <c r="A57" s="776">
        <v>41395</v>
      </c>
      <c r="B57" s="361" t="s">
        <v>2084</v>
      </c>
      <c r="C57" s="361">
        <v>189</v>
      </c>
      <c r="D57" s="361">
        <v>97</v>
      </c>
      <c r="E57" s="361">
        <f t="shared" si="0"/>
        <v>286</v>
      </c>
    </row>
    <row r="58" spans="1:5">
      <c r="A58" s="776">
        <v>41395</v>
      </c>
      <c r="B58" s="361" t="s">
        <v>2085</v>
      </c>
      <c r="C58" s="361">
        <v>87</v>
      </c>
      <c r="D58" s="361">
        <v>48</v>
      </c>
      <c r="E58" s="361">
        <f t="shared" si="0"/>
        <v>135</v>
      </c>
    </row>
    <row r="59" spans="1:5">
      <c r="A59" s="776">
        <v>41395</v>
      </c>
      <c r="B59" s="361" t="s">
        <v>2028</v>
      </c>
      <c r="C59" s="361">
        <v>116</v>
      </c>
      <c r="D59" s="361">
        <v>96</v>
      </c>
      <c r="E59" s="361">
        <f t="shared" si="0"/>
        <v>212</v>
      </c>
    </row>
    <row r="60" spans="1:5">
      <c r="A60" s="776">
        <v>41395</v>
      </c>
      <c r="B60" s="361" t="s">
        <v>2086</v>
      </c>
      <c r="C60" s="361">
        <v>140</v>
      </c>
      <c r="D60" s="361">
        <v>61</v>
      </c>
      <c r="E60" s="361">
        <f t="shared" si="0"/>
        <v>201</v>
      </c>
    </row>
    <row r="61" spans="1:5">
      <c r="A61" s="776">
        <v>41395</v>
      </c>
      <c r="B61" s="361" t="s">
        <v>929</v>
      </c>
      <c r="C61" s="361">
        <v>123</v>
      </c>
      <c r="D61" s="361">
        <v>28</v>
      </c>
      <c r="E61" s="361">
        <f t="shared" si="0"/>
        <v>151</v>
      </c>
    </row>
    <row r="62" spans="1:5">
      <c r="A62" s="776">
        <v>41395</v>
      </c>
      <c r="B62" s="361" t="s">
        <v>2087</v>
      </c>
      <c r="C62" s="361">
        <v>109</v>
      </c>
      <c r="D62" s="361">
        <v>85</v>
      </c>
      <c r="E62" s="361">
        <f t="shared" si="0"/>
        <v>194</v>
      </c>
    </row>
    <row r="63" spans="1:5">
      <c r="A63" s="776">
        <v>41395</v>
      </c>
      <c r="B63" s="361" t="s">
        <v>2088</v>
      </c>
      <c r="C63" s="361">
        <v>126</v>
      </c>
      <c r="D63" s="361">
        <v>52</v>
      </c>
      <c r="E63" s="361">
        <f t="shared" si="0"/>
        <v>178</v>
      </c>
    </row>
    <row r="64" spans="1:5">
      <c r="A64" s="776">
        <v>41395</v>
      </c>
      <c r="B64" s="361" t="s">
        <v>2089</v>
      </c>
      <c r="C64" s="361">
        <v>157</v>
      </c>
      <c r="D64" s="361">
        <v>98</v>
      </c>
      <c r="E64" s="361">
        <f t="shared" si="0"/>
        <v>255</v>
      </c>
    </row>
    <row r="65" spans="1:5">
      <c r="A65" s="776">
        <v>41395</v>
      </c>
      <c r="B65" s="361" t="s">
        <v>2090</v>
      </c>
      <c r="C65" s="361">
        <v>190</v>
      </c>
      <c r="D65" s="361">
        <v>47</v>
      </c>
      <c r="E65" s="361">
        <f t="shared" si="0"/>
        <v>237</v>
      </c>
    </row>
    <row r="66" spans="1:5">
      <c r="A66" s="776">
        <v>41395</v>
      </c>
      <c r="B66" s="361" t="s">
        <v>2091</v>
      </c>
      <c r="C66" s="361">
        <v>132</v>
      </c>
      <c r="D66" s="361">
        <v>76</v>
      </c>
      <c r="E66" s="361">
        <f t="shared" si="0"/>
        <v>208</v>
      </c>
    </row>
    <row r="67" spans="1:5">
      <c r="A67" s="776">
        <v>41395</v>
      </c>
      <c r="B67" s="361" t="s">
        <v>2070</v>
      </c>
      <c r="C67" s="361">
        <v>147</v>
      </c>
      <c r="D67" s="361">
        <v>91</v>
      </c>
      <c r="E67" s="361">
        <f t="shared" si="0"/>
        <v>238</v>
      </c>
    </row>
    <row r="68" spans="1:5">
      <c r="A68" s="776">
        <v>41395</v>
      </c>
      <c r="B68" s="361" t="s">
        <v>2071</v>
      </c>
      <c r="C68" s="361">
        <v>116</v>
      </c>
      <c r="D68" s="361">
        <v>88</v>
      </c>
      <c r="E68" s="361">
        <f t="shared" si="0"/>
        <v>204</v>
      </c>
    </row>
    <row r="69" spans="1:5">
      <c r="A69" s="776">
        <v>41395</v>
      </c>
      <c r="B69" s="361" t="s">
        <v>2072</v>
      </c>
      <c r="C69" s="361">
        <v>113</v>
      </c>
      <c r="D69" s="361">
        <v>67</v>
      </c>
      <c r="E69" s="361">
        <f t="shared" si="0"/>
        <v>180</v>
      </c>
    </row>
    <row r="70" spans="1:5">
      <c r="A70" s="776">
        <v>41395</v>
      </c>
      <c r="B70" s="361" t="s">
        <v>2073</v>
      </c>
      <c r="C70" s="361">
        <v>183</v>
      </c>
      <c r="D70" s="361">
        <v>44</v>
      </c>
      <c r="E70" s="361">
        <f t="shared" ref="E70:E133" si="1">SUM(C70:D70)</f>
        <v>227</v>
      </c>
    </row>
    <row r="71" spans="1:5">
      <c r="A71" s="776">
        <v>41395</v>
      </c>
      <c r="B71" s="361" t="s">
        <v>922</v>
      </c>
      <c r="C71" s="361">
        <v>54</v>
      </c>
      <c r="D71" s="361">
        <v>49</v>
      </c>
      <c r="E71" s="361">
        <f t="shared" si="1"/>
        <v>103</v>
      </c>
    </row>
    <row r="72" spans="1:5">
      <c r="A72" s="776">
        <v>41426</v>
      </c>
      <c r="B72" s="361" t="s">
        <v>2074</v>
      </c>
      <c r="C72" s="361">
        <v>91</v>
      </c>
      <c r="D72" s="361">
        <v>33</v>
      </c>
      <c r="E72" s="361">
        <f t="shared" si="1"/>
        <v>124</v>
      </c>
    </row>
    <row r="73" spans="1:5">
      <c r="A73" s="776">
        <v>41426</v>
      </c>
      <c r="B73" s="361" t="s">
        <v>2075</v>
      </c>
      <c r="C73" s="361">
        <v>152</v>
      </c>
      <c r="D73" s="361">
        <v>68</v>
      </c>
      <c r="E73" s="361">
        <f t="shared" si="1"/>
        <v>220</v>
      </c>
    </row>
    <row r="74" spans="1:5">
      <c r="A74" s="776">
        <v>41426</v>
      </c>
      <c r="B74" s="361" t="s">
        <v>923</v>
      </c>
      <c r="C74" s="361">
        <v>157</v>
      </c>
      <c r="D74" s="361">
        <v>66</v>
      </c>
      <c r="E74" s="361">
        <f t="shared" si="1"/>
        <v>223</v>
      </c>
    </row>
    <row r="75" spans="1:5">
      <c r="A75" s="776">
        <v>41426</v>
      </c>
      <c r="B75" s="361" t="s">
        <v>2076</v>
      </c>
      <c r="C75" s="361">
        <v>130</v>
      </c>
      <c r="D75" s="361">
        <v>82</v>
      </c>
      <c r="E75" s="361">
        <f t="shared" si="1"/>
        <v>212</v>
      </c>
    </row>
    <row r="76" spans="1:5">
      <c r="A76" s="776">
        <v>41426</v>
      </c>
      <c r="B76" s="361" t="s">
        <v>924</v>
      </c>
      <c r="C76" s="361">
        <v>112</v>
      </c>
      <c r="D76" s="361">
        <v>70</v>
      </c>
      <c r="E76" s="361">
        <f t="shared" si="1"/>
        <v>182</v>
      </c>
    </row>
    <row r="77" spans="1:5">
      <c r="A77" s="776">
        <v>41426</v>
      </c>
      <c r="B77" s="361" t="s">
        <v>2077</v>
      </c>
      <c r="C77" s="361">
        <v>150</v>
      </c>
      <c r="D77" s="361">
        <v>36</v>
      </c>
      <c r="E77" s="361">
        <f t="shared" si="1"/>
        <v>186</v>
      </c>
    </row>
    <row r="78" spans="1:5">
      <c r="A78" s="776">
        <v>41426</v>
      </c>
      <c r="B78" s="361" t="s">
        <v>925</v>
      </c>
      <c r="C78" s="361">
        <v>107</v>
      </c>
      <c r="D78" s="361">
        <v>59</v>
      </c>
      <c r="E78" s="361">
        <f t="shared" si="1"/>
        <v>166</v>
      </c>
    </row>
    <row r="79" spans="1:5">
      <c r="A79" s="776">
        <v>41426</v>
      </c>
      <c r="B79" s="361" t="s">
        <v>2078</v>
      </c>
      <c r="C79" s="361">
        <v>127</v>
      </c>
      <c r="D79" s="361">
        <v>75</v>
      </c>
      <c r="E79" s="361">
        <f t="shared" si="1"/>
        <v>202</v>
      </c>
    </row>
    <row r="80" spans="1:5">
      <c r="A80" s="776">
        <v>41426</v>
      </c>
      <c r="B80" s="361" t="s">
        <v>2022</v>
      </c>
      <c r="C80" s="361">
        <v>100</v>
      </c>
      <c r="D80" s="361">
        <v>91</v>
      </c>
      <c r="E80" s="361">
        <f t="shared" si="1"/>
        <v>191</v>
      </c>
    </row>
    <row r="81" spans="1:5">
      <c r="A81" s="776">
        <v>41426</v>
      </c>
      <c r="B81" s="361" t="s">
        <v>2079</v>
      </c>
      <c r="C81" s="361">
        <v>75</v>
      </c>
      <c r="D81" s="361">
        <v>82</v>
      </c>
      <c r="E81" s="361">
        <f t="shared" si="1"/>
        <v>157</v>
      </c>
    </row>
    <row r="82" spans="1:5">
      <c r="A82" s="776">
        <v>41426</v>
      </c>
      <c r="B82" s="361" t="s">
        <v>940</v>
      </c>
      <c r="C82" s="361">
        <v>183</v>
      </c>
      <c r="D82" s="361">
        <v>66</v>
      </c>
      <c r="E82" s="361">
        <f t="shared" si="1"/>
        <v>249</v>
      </c>
    </row>
    <row r="83" spans="1:5">
      <c r="A83" s="776">
        <v>41426</v>
      </c>
      <c r="B83" s="361" t="s">
        <v>2080</v>
      </c>
      <c r="C83" s="361">
        <v>65</v>
      </c>
      <c r="D83" s="361">
        <v>73</v>
      </c>
      <c r="E83" s="361">
        <f t="shared" si="1"/>
        <v>138</v>
      </c>
    </row>
    <row r="84" spans="1:5">
      <c r="A84" s="776">
        <v>41426</v>
      </c>
      <c r="B84" s="361" t="s">
        <v>928</v>
      </c>
      <c r="C84" s="361">
        <v>192</v>
      </c>
      <c r="D84" s="361">
        <v>84</v>
      </c>
      <c r="E84" s="361">
        <f t="shared" si="1"/>
        <v>276</v>
      </c>
    </row>
    <row r="85" spans="1:5">
      <c r="A85" s="776">
        <v>41426</v>
      </c>
      <c r="B85" s="361" t="s">
        <v>2081</v>
      </c>
      <c r="C85" s="361">
        <v>166</v>
      </c>
      <c r="D85" s="361">
        <v>30</v>
      </c>
      <c r="E85" s="361">
        <f t="shared" si="1"/>
        <v>196</v>
      </c>
    </row>
    <row r="86" spans="1:5">
      <c r="A86" s="776">
        <v>41426</v>
      </c>
      <c r="B86" s="361" t="s">
        <v>2082</v>
      </c>
      <c r="C86" s="361">
        <v>90</v>
      </c>
      <c r="D86" s="361">
        <v>68</v>
      </c>
      <c r="E86" s="361">
        <f t="shared" si="1"/>
        <v>158</v>
      </c>
    </row>
    <row r="87" spans="1:5">
      <c r="A87" s="776">
        <v>41426</v>
      </c>
      <c r="B87" s="361" t="s">
        <v>2083</v>
      </c>
      <c r="C87" s="361">
        <v>123</v>
      </c>
      <c r="D87" s="361">
        <v>92</v>
      </c>
      <c r="E87" s="361">
        <f t="shared" si="1"/>
        <v>215</v>
      </c>
    </row>
    <row r="88" spans="1:5">
      <c r="A88" s="776">
        <v>41426</v>
      </c>
      <c r="B88" s="361" t="s">
        <v>2084</v>
      </c>
      <c r="C88" s="361">
        <v>197</v>
      </c>
      <c r="D88" s="361">
        <v>75</v>
      </c>
      <c r="E88" s="361">
        <f t="shared" si="1"/>
        <v>272</v>
      </c>
    </row>
    <row r="89" spans="1:5">
      <c r="A89" s="776">
        <v>41426</v>
      </c>
      <c r="B89" s="361" t="s">
        <v>2085</v>
      </c>
      <c r="C89" s="361">
        <v>73</v>
      </c>
      <c r="D89" s="361">
        <v>30</v>
      </c>
      <c r="E89" s="361">
        <f t="shared" si="1"/>
        <v>103</v>
      </c>
    </row>
    <row r="90" spans="1:5">
      <c r="A90" s="776">
        <v>41426</v>
      </c>
      <c r="B90" s="361" t="s">
        <v>2028</v>
      </c>
      <c r="C90" s="361">
        <v>192</v>
      </c>
      <c r="D90" s="361">
        <v>49</v>
      </c>
      <c r="E90" s="361">
        <f t="shared" si="1"/>
        <v>241</v>
      </c>
    </row>
    <row r="91" spans="1:5">
      <c r="A91" s="776">
        <v>41426</v>
      </c>
      <c r="B91" s="361" t="s">
        <v>2086</v>
      </c>
      <c r="C91" s="361">
        <v>158</v>
      </c>
      <c r="D91" s="361">
        <v>49</v>
      </c>
      <c r="E91" s="361">
        <f t="shared" si="1"/>
        <v>207</v>
      </c>
    </row>
    <row r="92" spans="1:5">
      <c r="A92" s="776">
        <v>41426</v>
      </c>
      <c r="B92" s="361" t="s">
        <v>929</v>
      </c>
      <c r="C92" s="361">
        <v>79</v>
      </c>
      <c r="D92" s="361">
        <v>96</v>
      </c>
      <c r="E92" s="361">
        <f t="shared" si="1"/>
        <v>175</v>
      </c>
    </row>
    <row r="93" spans="1:5">
      <c r="A93" s="776">
        <v>41426</v>
      </c>
      <c r="B93" s="361" t="s">
        <v>2087</v>
      </c>
      <c r="C93" s="361">
        <v>149</v>
      </c>
      <c r="D93" s="361">
        <v>26</v>
      </c>
      <c r="E93" s="361">
        <f t="shared" si="1"/>
        <v>175</v>
      </c>
    </row>
    <row r="94" spans="1:5">
      <c r="A94" s="776">
        <v>41426</v>
      </c>
      <c r="B94" s="361" t="s">
        <v>2088</v>
      </c>
      <c r="C94" s="361">
        <v>158</v>
      </c>
      <c r="D94" s="361">
        <v>35</v>
      </c>
      <c r="E94" s="361">
        <f t="shared" si="1"/>
        <v>193</v>
      </c>
    </row>
    <row r="95" spans="1:5">
      <c r="A95" s="776">
        <v>41426</v>
      </c>
      <c r="B95" s="361" t="s">
        <v>2089</v>
      </c>
      <c r="C95" s="361">
        <v>155</v>
      </c>
      <c r="D95" s="361">
        <v>62</v>
      </c>
      <c r="E95" s="361">
        <f t="shared" si="1"/>
        <v>217</v>
      </c>
    </row>
    <row r="96" spans="1:5">
      <c r="A96" s="776">
        <v>41426</v>
      </c>
      <c r="B96" s="361" t="s">
        <v>2090</v>
      </c>
      <c r="C96" s="361">
        <v>172</v>
      </c>
      <c r="D96" s="361">
        <v>79</v>
      </c>
      <c r="E96" s="361">
        <f t="shared" si="1"/>
        <v>251</v>
      </c>
    </row>
    <row r="97" spans="1:5">
      <c r="A97" s="776">
        <v>41426</v>
      </c>
      <c r="B97" s="361" t="s">
        <v>2091</v>
      </c>
      <c r="C97" s="361">
        <v>58</v>
      </c>
      <c r="D97" s="361">
        <v>41</v>
      </c>
      <c r="E97" s="361">
        <f t="shared" si="1"/>
        <v>99</v>
      </c>
    </row>
    <row r="98" spans="1:5">
      <c r="A98" s="776">
        <v>41426</v>
      </c>
      <c r="B98" s="361" t="s">
        <v>2070</v>
      </c>
      <c r="C98" s="361">
        <v>125</v>
      </c>
      <c r="D98" s="361">
        <v>25</v>
      </c>
      <c r="E98" s="361">
        <f t="shared" si="1"/>
        <v>150</v>
      </c>
    </row>
    <row r="99" spans="1:5">
      <c r="A99" s="776">
        <v>41426</v>
      </c>
      <c r="B99" s="361" t="s">
        <v>2071</v>
      </c>
      <c r="C99" s="361">
        <v>76</v>
      </c>
      <c r="D99" s="361">
        <v>50</v>
      </c>
      <c r="E99" s="361">
        <f t="shared" si="1"/>
        <v>126</v>
      </c>
    </row>
    <row r="100" spans="1:5">
      <c r="A100" s="776">
        <v>41426</v>
      </c>
      <c r="B100" s="361" t="s">
        <v>2072</v>
      </c>
      <c r="C100" s="361">
        <v>138</v>
      </c>
      <c r="D100" s="361">
        <v>92</v>
      </c>
      <c r="E100" s="361">
        <f t="shared" si="1"/>
        <v>230</v>
      </c>
    </row>
    <row r="101" spans="1:5">
      <c r="A101" s="776">
        <v>41426</v>
      </c>
      <c r="B101" s="361" t="s">
        <v>2073</v>
      </c>
      <c r="C101" s="361">
        <v>59</v>
      </c>
      <c r="D101" s="361">
        <v>58</v>
      </c>
      <c r="E101" s="361">
        <f t="shared" si="1"/>
        <v>117</v>
      </c>
    </row>
    <row r="102" spans="1:5">
      <c r="A102" s="776">
        <v>41426</v>
      </c>
      <c r="B102" s="361" t="s">
        <v>922</v>
      </c>
      <c r="C102" s="361">
        <v>87</v>
      </c>
      <c r="D102" s="361">
        <v>32</v>
      </c>
      <c r="E102" s="361">
        <f t="shared" si="1"/>
        <v>119</v>
      </c>
    </row>
    <row r="103" spans="1:5">
      <c r="A103" s="776">
        <v>41456</v>
      </c>
      <c r="B103" s="361" t="s">
        <v>2074</v>
      </c>
      <c r="C103" s="361">
        <v>188</v>
      </c>
      <c r="D103" s="361">
        <v>33</v>
      </c>
      <c r="E103" s="361">
        <f t="shared" si="1"/>
        <v>221</v>
      </c>
    </row>
    <row r="104" spans="1:5">
      <c r="A104" s="776">
        <v>41456</v>
      </c>
      <c r="B104" s="361" t="s">
        <v>2075</v>
      </c>
      <c r="C104" s="361">
        <v>185</v>
      </c>
      <c r="D104" s="361">
        <v>30</v>
      </c>
      <c r="E104" s="361">
        <f t="shared" si="1"/>
        <v>215</v>
      </c>
    </row>
    <row r="105" spans="1:5">
      <c r="A105" s="776">
        <v>41456</v>
      </c>
      <c r="B105" s="361" t="s">
        <v>923</v>
      </c>
      <c r="C105" s="361">
        <v>148</v>
      </c>
      <c r="D105" s="361">
        <v>71</v>
      </c>
      <c r="E105" s="361">
        <f t="shared" si="1"/>
        <v>219</v>
      </c>
    </row>
    <row r="106" spans="1:5">
      <c r="A106" s="776">
        <v>41456</v>
      </c>
      <c r="B106" s="361" t="s">
        <v>2076</v>
      </c>
      <c r="C106" s="361">
        <v>102</v>
      </c>
      <c r="D106" s="361">
        <v>47</v>
      </c>
      <c r="E106" s="361">
        <f t="shared" si="1"/>
        <v>149</v>
      </c>
    </row>
    <row r="107" spans="1:5">
      <c r="A107" s="776">
        <v>41456</v>
      </c>
      <c r="B107" s="361" t="s">
        <v>924</v>
      </c>
      <c r="C107" s="361">
        <v>70</v>
      </c>
      <c r="D107" s="361">
        <v>42</v>
      </c>
      <c r="E107" s="361">
        <f t="shared" si="1"/>
        <v>112</v>
      </c>
    </row>
    <row r="108" spans="1:5">
      <c r="A108" s="776">
        <v>41456</v>
      </c>
      <c r="B108" s="361" t="s">
        <v>2077</v>
      </c>
      <c r="C108" s="361">
        <v>179</v>
      </c>
      <c r="D108" s="361">
        <v>74</v>
      </c>
      <c r="E108" s="361">
        <f t="shared" si="1"/>
        <v>253</v>
      </c>
    </row>
    <row r="109" spans="1:5">
      <c r="A109" s="776">
        <v>41456</v>
      </c>
      <c r="B109" s="361" t="s">
        <v>925</v>
      </c>
      <c r="C109" s="361">
        <v>72</v>
      </c>
      <c r="D109" s="361">
        <v>26</v>
      </c>
      <c r="E109" s="361">
        <f t="shared" si="1"/>
        <v>98</v>
      </c>
    </row>
    <row r="110" spans="1:5">
      <c r="A110" s="776">
        <v>41456</v>
      </c>
      <c r="B110" s="361" t="s">
        <v>2078</v>
      </c>
      <c r="C110" s="361">
        <v>169</v>
      </c>
      <c r="D110" s="361">
        <v>85</v>
      </c>
      <c r="E110" s="361">
        <f t="shared" si="1"/>
        <v>254</v>
      </c>
    </row>
    <row r="111" spans="1:5">
      <c r="A111" s="776">
        <v>41456</v>
      </c>
      <c r="B111" s="361" t="s">
        <v>2022</v>
      </c>
      <c r="C111" s="361">
        <v>183</v>
      </c>
      <c r="D111" s="361">
        <v>62</v>
      </c>
      <c r="E111" s="361">
        <f t="shared" si="1"/>
        <v>245</v>
      </c>
    </row>
    <row r="112" spans="1:5">
      <c r="A112" s="776">
        <v>41456</v>
      </c>
      <c r="B112" s="361" t="s">
        <v>2079</v>
      </c>
      <c r="C112" s="361">
        <v>158</v>
      </c>
      <c r="D112" s="361">
        <v>31</v>
      </c>
      <c r="E112" s="361">
        <f t="shared" si="1"/>
        <v>189</v>
      </c>
    </row>
    <row r="113" spans="1:5">
      <c r="A113" s="776">
        <v>41456</v>
      </c>
      <c r="B113" s="361" t="s">
        <v>940</v>
      </c>
      <c r="C113" s="361">
        <v>176</v>
      </c>
      <c r="D113" s="361">
        <v>88</v>
      </c>
      <c r="E113" s="361">
        <f t="shared" si="1"/>
        <v>264</v>
      </c>
    </row>
    <row r="114" spans="1:5">
      <c r="A114" s="776">
        <v>41456</v>
      </c>
      <c r="B114" s="361" t="s">
        <v>2080</v>
      </c>
      <c r="C114" s="361">
        <v>129</v>
      </c>
      <c r="D114" s="361">
        <v>37</v>
      </c>
      <c r="E114" s="361">
        <f t="shared" si="1"/>
        <v>166</v>
      </c>
    </row>
    <row r="115" spans="1:5">
      <c r="A115" s="776">
        <v>41456</v>
      </c>
      <c r="B115" s="361" t="s">
        <v>928</v>
      </c>
      <c r="C115" s="361">
        <v>60</v>
      </c>
      <c r="D115" s="361">
        <v>82</v>
      </c>
      <c r="E115" s="361">
        <f t="shared" si="1"/>
        <v>142</v>
      </c>
    </row>
    <row r="116" spans="1:5">
      <c r="A116" s="776">
        <v>41456</v>
      </c>
      <c r="B116" s="361" t="s">
        <v>2081</v>
      </c>
      <c r="C116" s="361">
        <v>109</v>
      </c>
      <c r="D116" s="361">
        <v>63</v>
      </c>
      <c r="E116" s="361">
        <f t="shared" si="1"/>
        <v>172</v>
      </c>
    </row>
    <row r="117" spans="1:5">
      <c r="A117" s="776">
        <v>41456</v>
      </c>
      <c r="B117" s="361" t="s">
        <v>2082</v>
      </c>
      <c r="C117" s="361">
        <v>193</v>
      </c>
      <c r="D117" s="361">
        <v>75</v>
      </c>
      <c r="E117" s="361">
        <f t="shared" si="1"/>
        <v>268</v>
      </c>
    </row>
    <row r="118" spans="1:5">
      <c r="A118" s="776">
        <v>41456</v>
      </c>
      <c r="B118" s="361" t="s">
        <v>2083</v>
      </c>
      <c r="C118" s="361">
        <v>53</v>
      </c>
      <c r="D118" s="361">
        <v>40</v>
      </c>
      <c r="E118" s="361">
        <f t="shared" si="1"/>
        <v>93</v>
      </c>
    </row>
    <row r="119" spans="1:5">
      <c r="A119" s="776">
        <v>41456</v>
      </c>
      <c r="B119" s="361" t="s">
        <v>2084</v>
      </c>
      <c r="C119" s="361">
        <v>68</v>
      </c>
      <c r="D119" s="361">
        <v>80</v>
      </c>
      <c r="E119" s="361">
        <f t="shared" si="1"/>
        <v>148</v>
      </c>
    </row>
    <row r="120" spans="1:5">
      <c r="A120" s="776">
        <v>41456</v>
      </c>
      <c r="B120" s="361" t="s">
        <v>2085</v>
      </c>
      <c r="C120" s="361">
        <v>80</v>
      </c>
      <c r="D120" s="361">
        <v>87</v>
      </c>
      <c r="E120" s="361">
        <f t="shared" si="1"/>
        <v>167</v>
      </c>
    </row>
    <row r="121" spans="1:5">
      <c r="A121" s="776">
        <v>41456</v>
      </c>
      <c r="B121" s="361" t="s">
        <v>2028</v>
      </c>
      <c r="C121" s="361">
        <v>141</v>
      </c>
      <c r="D121" s="361">
        <v>34</v>
      </c>
      <c r="E121" s="361">
        <f t="shared" si="1"/>
        <v>175</v>
      </c>
    </row>
    <row r="122" spans="1:5">
      <c r="A122" s="776">
        <v>41456</v>
      </c>
      <c r="B122" s="361" t="s">
        <v>2086</v>
      </c>
      <c r="C122" s="361">
        <v>124</v>
      </c>
      <c r="D122" s="361">
        <v>81</v>
      </c>
      <c r="E122" s="361">
        <f t="shared" si="1"/>
        <v>205</v>
      </c>
    </row>
    <row r="123" spans="1:5">
      <c r="A123" s="776">
        <v>41456</v>
      </c>
      <c r="B123" s="361" t="s">
        <v>929</v>
      </c>
      <c r="C123" s="361">
        <v>196</v>
      </c>
      <c r="D123" s="361">
        <v>89</v>
      </c>
      <c r="E123" s="361">
        <f t="shared" si="1"/>
        <v>285</v>
      </c>
    </row>
    <row r="124" spans="1:5">
      <c r="A124" s="776">
        <v>41456</v>
      </c>
      <c r="B124" s="361" t="s">
        <v>2087</v>
      </c>
      <c r="C124" s="361">
        <v>165</v>
      </c>
      <c r="D124" s="361">
        <v>62</v>
      </c>
      <c r="E124" s="361">
        <f t="shared" si="1"/>
        <v>227</v>
      </c>
    </row>
    <row r="125" spans="1:5">
      <c r="A125" s="776">
        <v>41456</v>
      </c>
      <c r="B125" s="361" t="s">
        <v>2088</v>
      </c>
      <c r="C125" s="361">
        <v>92</v>
      </c>
      <c r="D125" s="361">
        <v>94</v>
      </c>
      <c r="E125" s="361">
        <f t="shared" si="1"/>
        <v>186</v>
      </c>
    </row>
    <row r="126" spans="1:5">
      <c r="A126" s="776">
        <v>41456</v>
      </c>
      <c r="B126" s="361" t="s">
        <v>2089</v>
      </c>
      <c r="C126" s="361">
        <v>86</v>
      </c>
      <c r="D126" s="361">
        <v>32</v>
      </c>
      <c r="E126" s="361">
        <f t="shared" si="1"/>
        <v>118</v>
      </c>
    </row>
    <row r="127" spans="1:5">
      <c r="A127" s="776">
        <v>41456</v>
      </c>
      <c r="B127" s="361" t="s">
        <v>2090</v>
      </c>
      <c r="C127" s="361">
        <v>60</v>
      </c>
      <c r="D127" s="361">
        <v>25</v>
      </c>
      <c r="E127" s="361">
        <f t="shared" si="1"/>
        <v>85</v>
      </c>
    </row>
    <row r="128" spans="1:5">
      <c r="A128" s="776">
        <v>41456</v>
      </c>
      <c r="B128" s="361" t="s">
        <v>2091</v>
      </c>
      <c r="C128" s="361">
        <v>113</v>
      </c>
      <c r="D128" s="361">
        <v>81</v>
      </c>
      <c r="E128" s="361">
        <f t="shared" si="1"/>
        <v>194</v>
      </c>
    </row>
    <row r="129" spans="1:5">
      <c r="A129" s="776">
        <v>41456</v>
      </c>
      <c r="B129" s="361" t="s">
        <v>2070</v>
      </c>
      <c r="C129" s="361">
        <v>130</v>
      </c>
      <c r="D129" s="361">
        <v>88</v>
      </c>
      <c r="E129" s="361">
        <f t="shared" si="1"/>
        <v>218</v>
      </c>
    </row>
    <row r="130" spans="1:5">
      <c r="A130" s="776">
        <v>41456</v>
      </c>
      <c r="B130" s="361" t="s">
        <v>2071</v>
      </c>
      <c r="C130" s="361">
        <v>59</v>
      </c>
      <c r="D130" s="361">
        <v>30</v>
      </c>
      <c r="E130" s="361">
        <f t="shared" si="1"/>
        <v>89</v>
      </c>
    </row>
    <row r="131" spans="1:5">
      <c r="A131" s="776">
        <v>41456</v>
      </c>
      <c r="B131" s="361" t="s">
        <v>2072</v>
      </c>
      <c r="C131" s="361">
        <v>141</v>
      </c>
      <c r="D131" s="361">
        <v>45</v>
      </c>
      <c r="E131" s="361">
        <f t="shared" si="1"/>
        <v>186</v>
      </c>
    </row>
    <row r="132" spans="1:5">
      <c r="A132" s="776">
        <v>41456</v>
      </c>
      <c r="B132" s="361" t="s">
        <v>2073</v>
      </c>
      <c r="C132" s="361">
        <v>119</v>
      </c>
      <c r="D132" s="361">
        <v>50</v>
      </c>
      <c r="E132" s="361">
        <f t="shared" si="1"/>
        <v>169</v>
      </c>
    </row>
    <row r="133" spans="1:5">
      <c r="A133" s="776">
        <v>41456</v>
      </c>
      <c r="B133" s="361" t="s">
        <v>922</v>
      </c>
      <c r="C133" s="361">
        <v>142</v>
      </c>
      <c r="D133" s="361">
        <v>66</v>
      </c>
      <c r="E133" s="361">
        <f t="shared" si="1"/>
        <v>208</v>
      </c>
    </row>
    <row r="134" spans="1:5">
      <c r="A134" s="776">
        <v>41456</v>
      </c>
      <c r="B134" s="361" t="s">
        <v>2074</v>
      </c>
      <c r="C134" s="361">
        <v>190</v>
      </c>
      <c r="D134" s="361">
        <v>61</v>
      </c>
      <c r="E134" s="361">
        <f t="shared" ref="E134:E197" si="2">SUM(C134:D134)</f>
        <v>251</v>
      </c>
    </row>
    <row r="135" spans="1:5">
      <c r="A135" s="776">
        <v>41487</v>
      </c>
      <c r="B135" s="361" t="s">
        <v>2075</v>
      </c>
      <c r="C135" s="361">
        <v>161</v>
      </c>
      <c r="D135" s="361">
        <v>84</v>
      </c>
      <c r="E135" s="361">
        <f t="shared" si="2"/>
        <v>245</v>
      </c>
    </row>
    <row r="136" spans="1:5">
      <c r="A136" s="776">
        <v>41487</v>
      </c>
      <c r="B136" s="361" t="s">
        <v>923</v>
      </c>
      <c r="C136" s="361">
        <v>164</v>
      </c>
      <c r="D136" s="361">
        <v>98</v>
      </c>
      <c r="E136" s="361">
        <f t="shared" si="2"/>
        <v>262</v>
      </c>
    </row>
    <row r="137" spans="1:5">
      <c r="A137" s="776">
        <v>41487</v>
      </c>
      <c r="B137" s="361" t="s">
        <v>2076</v>
      </c>
      <c r="C137" s="361">
        <v>101</v>
      </c>
      <c r="D137" s="361">
        <v>97</v>
      </c>
      <c r="E137" s="361">
        <f t="shared" si="2"/>
        <v>198</v>
      </c>
    </row>
    <row r="138" spans="1:5">
      <c r="A138" s="776">
        <v>41487</v>
      </c>
      <c r="B138" s="361" t="s">
        <v>924</v>
      </c>
      <c r="C138" s="361">
        <v>196</v>
      </c>
      <c r="D138" s="361">
        <v>81</v>
      </c>
      <c r="E138" s="361">
        <f t="shared" si="2"/>
        <v>277</v>
      </c>
    </row>
    <row r="139" spans="1:5">
      <c r="A139" s="776">
        <v>41487</v>
      </c>
      <c r="B139" s="361" t="s">
        <v>2077</v>
      </c>
      <c r="C139" s="361">
        <v>93</v>
      </c>
      <c r="D139" s="361">
        <v>57</v>
      </c>
      <c r="E139" s="361">
        <f t="shared" si="2"/>
        <v>150</v>
      </c>
    </row>
    <row r="140" spans="1:5">
      <c r="A140" s="776">
        <v>41487</v>
      </c>
      <c r="B140" s="361" t="s">
        <v>925</v>
      </c>
      <c r="C140" s="361">
        <v>55</v>
      </c>
      <c r="D140" s="361">
        <v>53</v>
      </c>
      <c r="E140" s="361">
        <f t="shared" si="2"/>
        <v>108</v>
      </c>
    </row>
    <row r="141" spans="1:5">
      <c r="A141" s="776">
        <v>41487</v>
      </c>
      <c r="B141" s="361" t="s">
        <v>2078</v>
      </c>
      <c r="C141" s="361">
        <v>55</v>
      </c>
      <c r="D141" s="361">
        <v>87</v>
      </c>
      <c r="E141" s="361">
        <f t="shared" si="2"/>
        <v>142</v>
      </c>
    </row>
    <row r="142" spans="1:5">
      <c r="A142" s="776">
        <v>41487</v>
      </c>
      <c r="B142" s="361" t="s">
        <v>2022</v>
      </c>
      <c r="C142" s="361">
        <v>94</v>
      </c>
      <c r="D142" s="361">
        <v>32</v>
      </c>
      <c r="E142" s="361">
        <f t="shared" si="2"/>
        <v>126</v>
      </c>
    </row>
    <row r="143" spans="1:5">
      <c r="A143" s="776">
        <v>41487</v>
      </c>
      <c r="B143" s="361" t="s">
        <v>2079</v>
      </c>
      <c r="C143" s="361">
        <v>187</v>
      </c>
      <c r="D143" s="361">
        <v>55</v>
      </c>
      <c r="E143" s="361">
        <f t="shared" si="2"/>
        <v>242</v>
      </c>
    </row>
    <row r="144" spans="1:5">
      <c r="A144" s="776">
        <v>41487</v>
      </c>
      <c r="B144" s="361" t="s">
        <v>940</v>
      </c>
      <c r="C144" s="361">
        <v>84</v>
      </c>
      <c r="D144" s="361">
        <v>88</v>
      </c>
      <c r="E144" s="361">
        <f t="shared" si="2"/>
        <v>172</v>
      </c>
    </row>
    <row r="145" spans="1:5">
      <c r="A145" s="776">
        <v>41487</v>
      </c>
      <c r="B145" s="361" t="s">
        <v>2080</v>
      </c>
      <c r="C145" s="361">
        <v>81</v>
      </c>
      <c r="D145" s="361">
        <v>95</v>
      </c>
      <c r="E145" s="361">
        <f t="shared" si="2"/>
        <v>176</v>
      </c>
    </row>
    <row r="146" spans="1:5">
      <c r="A146" s="776">
        <v>41487</v>
      </c>
      <c r="B146" s="361" t="s">
        <v>928</v>
      </c>
      <c r="C146" s="361">
        <v>80</v>
      </c>
      <c r="D146" s="361">
        <v>49</v>
      </c>
      <c r="E146" s="361">
        <f t="shared" si="2"/>
        <v>129</v>
      </c>
    </row>
    <row r="147" spans="1:5">
      <c r="A147" s="776">
        <v>41487</v>
      </c>
      <c r="B147" s="361" t="s">
        <v>2081</v>
      </c>
      <c r="C147" s="361">
        <v>121</v>
      </c>
      <c r="D147" s="361">
        <v>36</v>
      </c>
      <c r="E147" s="361">
        <f t="shared" si="2"/>
        <v>157</v>
      </c>
    </row>
    <row r="148" spans="1:5">
      <c r="A148" s="776">
        <v>41487</v>
      </c>
      <c r="B148" s="361" t="s">
        <v>2082</v>
      </c>
      <c r="C148" s="361">
        <v>194</v>
      </c>
      <c r="D148" s="361">
        <v>93</v>
      </c>
      <c r="E148" s="361">
        <f t="shared" si="2"/>
        <v>287</v>
      </c>
    </row>
    <row r="149" spans="1:5">
      <c r="A149" s="776">
        <v>41487</v>
      </c>
      <c r="B149" s="361" t="s">
        <v>2083</v>
      </c>
      <c r="C149" s="361">
        <v>166</v>
      </c>
      <c r="D149" s="361">
        <v>37</v>
      </c>
      <c r="E149" s="361">
        <f t="shared" si="2"/>
        <v>203</v>
      </c>
    </row>
    <row r="150" spans="1:5">
      <c r="A150" s="776">
        <v>41487</v>
      </c>
      <c r="B150" s="361" t="s">
        <v>2084</v>
      </c>
      <c r="C150" s="361">
        <v>144</v>
      </c>
      <c r="D150" s="361">
        <v>91</v>
      </c>
      <c r="E150" s="361">
        <f t="shared" si="2"/>
        <v>235</v>
      </c>
    </row>
    <row r="151" spans="1:5">
      <c r="A151" s="776">
        <v>41487</v>
      </c>
      <c r="B151" s="361" t="s">
        <v>2085</v>
      </c>
      <c r="C151" s="361">
        <v>80</v>
      </c>
      <c r="D151" s="361">
        <v>55</v>
      </c>
      <c r="E151" s="361">
        <f t="shared" si="2"/>
        <v>135</v>
      </c>
    </row>
    <row r="152" spans="1:5">
      <c r="A152" s="776">
        <v>41487</v>
      </c>
      <c r="B152" s="361" t="s">
        <v>2028</v>
      </c>
      <c r="C152" s="361">
        <v>106</v>
      </c>
      <c r="D152" s="361">
        <v>88</v>
      </c>
      <c r="E152" s="361">
        <f t="shared" si="2"/>
        <v>194</v>
      </c>
    </row>
    <row r="153" spans="1:5">
      <c r="A153" s="776">
        <v>41487</v>
      </c>
      <c r="B153" s="361" t="s">
        <v>2086</v>
      </c>
      <c r="C153" s="361">
        <v>168</v>
      </c>
      <c r="D153" s="361">
        <v>41</v>
      </c>
      <c r="E153" s="361">
        <f t="shared" si="2"/>
        <v>209</v>
      </c>
    </row>
    <row r="154" spans="1:5">
      <c r="A154" s="776">
        <v>41487</v>
      </c>
      <c r="B154" s="361" t="s">
        <v>929</v>
      </c>
      <c r="C154" s="361">
        <v>93</v>
      </c>
      <c r="D154" s="361">
        <v>42</v>
      </c>
      <c r="E154" s="361">
        <f t="shared" si="2"/>
        <v>135</v>
      </c>
    </row>
    <row r="155" spans="1:5">
      <c r="A155" s="776">
        <v>41487</v>
      </c>
      <c r="B155" s="361" t="s">
        <v>2087</v>
      </c>
      <c r="C155" s="361">
        <v>153</v>
      </c>
      <c r="D155" s="361">
        <v>46</v>
      </c>
      <c r="E155" s="361">
        <f t="shared" si="2"/>
        <v>199</v>
      </c>
    </row>
    <row r="156" spans="1:5">
      <c r="A156" s="776">
        <v>41487</v>
      </c>
      <c r="B156" s="361" t="s">
        <v>2088</v>
      </c>
      <c r="C156" s="361">
        <v>151</v>
      </c>
      <c r="D156" s="361">
        <v>73</v>
      </c>
      <c r="E156" s="361">
        <f t="shared" si="2"/>
        <v>224</v>
      </c>
    </row>
    <row r="157" spans="1:5">
      <c r="A157" s="776">
        <v>41487</v>
      </c>
      <c r="B157" s="361" t="s">
        <v>2089</v>
      </c>
      <c r="C157" s="361">
        <v>136</v>
      </c>
      <c r="D157" s="361">
        <v>36</v>
      </c>
      <c r="E157" s="361">
        <f t="shared" si="2"/>
        <v>172</v>
      </c>
    </row>
    <row r="158" spans="1:5">
      <c r="A158" s="776">
        <v>41487</v>
      </c>
      <c r="B158" s="361" t="s">
        <v>2090</v>
      </c>
      <c r="C158" s="361">
        <v>177</v>
      </c>
      <c r="D158" s="361">
        <v>70</v>
      </c>
      <c r="E158" s="361">
        <f t="shared" si="2"/>
        <v>247</v>
      </c>
    </row>
    <row r="159" spans="1:5">
      <c r="A159" s="776">
        <v>41487</v>
      </c>
      <c r="B159" s="361" t="s">
        <v>2091</v>
      </c>
      <c r="C159" s="361">
        <v>98</v>
      </c>
      <c r="D159" s="361">
        <v>59</v>
      </c>
      <c r="E159" s="361">
        <f t="shared" si="2"/>
        <v>157</v>
      </c>
    </row>
    <row r="160" spans="1:5">
      <c r="A160" s="776">
        <v>41487</v>
      </c>
      <c r="B160" s="361" t="s">
        <v>2070</v>
      </c>
      <c r="C160" s="361">
        <v>71</v>
      </c>
      <c r="D160" s="361">
        <v>84</v>
      </c>
      <c r="E160" s="361">
        <f t="shared" si="2"/>
        <v>155</v>
      </c>
    </row>
    <row r="161" spans="1:5">
      <c r="A161" s="776">
        <v>41487</v>
      </c>
      <c r="B161" s="361" t="s">
        <v>2071</v>
      </c>
      <c r="C161" s="361">
        <v>164</v>
      </c>
      <c r="D161" s="361">
        <v>52</v>
      </c>
      <c r="E161" s="361">
        <f t="shared" si="2"/>
        <v>216</v>
      </c>
    </row>
    <row r="162" spans="1:5">
      <c r="A162" s="776">
        <v>41487</v>
      </c>
      <c r="B162" s="361" t="s">
        <v>2072</v>
      </c>
      <c r="C162" s="361">
        <v>126</v>
      </c>
      <c r="D162" s="361">
        <v>99</v>
      </c>
      <c r="E162" s="361">
        <f t="shared" si="2"/>
        <v>225</v>
      </c>
    </row>
    <row r="163" spans="1:5">
      <c r="A163" s="776">
        <v>41487</v>
      </c>
      <c r="B163" s="361" t="s">
        <v>2073</v>
      </c>
      <c r="C163" s="361">
        <v>94</v>
      </c>
      <c r="D163" s="361">
        <v>66</v>
      </c>
      <c r="E163" s="361">
        <f t="shared" si="2"/>
        <v>160</v>
      </c>
    </row>
    <row r="164" spans="1:5">
      <c r="A164" s="776">
        <v>41487</v>
      </c>
      <c r="B164" s="361" t="s">
        <v>922</v>
      </c>
      <c r="C164" s="361">
        <v>62</v>
      </c>
      <c r="D164" s="361">
        <v>56</v>
      </c>
      <c r="E164" s="361">
        <f t="shared" si="2"/>
        <v>118</v>
      </c>
    </row>
    <row r="165" spans="1:5">
      <c r="A165" s="776">
        <v>41518</v>
      </c>
      <c r="B165" s="361" t="s">
        <v>2074</v>
      </c>
      <c r="C165" s="361">
        <v>141</v>
      </c>
      <c r="D165" s="361">
        <v>56</v>
      </c>
      <c r="E165" s="361">
        <f t="shared" si="2"/>
        <v>197</v>
      </c>
    </row>
    <row r="166" spans="1:5">
      <c r="A166" s="776">
        <v>41518</v>
      </c>
      <c r="B166" s="361" t="s">
        <v>2075</v>
      </c>
      <c r="C166" s="361">
        <v>98</v>
      </c>
      <c r="D166" s="361">
        <v>53</v>
      </c>
      <c r="E166" s="361">
        <f t="shared" si="2"/>
        <v>151</v>
      </c>
    </row>
    <row r="167" spans="1:5">
      <c r="A167" s="776">
        <v>41518</v>
      </c>
      <c r="B167" s="361" t="s">
        <v>923</v>
      </c>
      <c r="C167" s="361">
        <v>55</v>
      </c>
      <c r="D167" s="361">
        <v>69</v>
      </c>
      <c r="E167" s="361">
        <f t="shared" si="2"/>
        <v>124</v>
      </c>
    </row>
    <row r="168" spans="1:5">
      <c r="A168" s="776">
        <v>41518</v>
      </c>
      <c r="B168" s="361" t="s">
        <v>2076</v>
      </c>
      <c r="C168" s="361">
        <v>60</v>
      </c>
      <c r="D168" s="361">
        <v>77</v>
      </c>
      <c r="E168" s="361">
        <f t="shared" si="2"/>
        <v>137</v>
      </c>
    </row>
    <row r="169" spans="1:5">
      <c r="A169" s="776">
        <v>41518</v>
      </c>
      <c r="B169" s="361" t="s">
        <v>924</v>
      </c>
      <c r="C169" s="361">
        <v>162</v>
      </c>
      <c r="D169" s="361">
        <v>47</v>
      </c>
      <c r="E169" s="361">
        <f t="shared" si="2"/>
        <v>209</v>
      </c>
    </row>
    <row r="170" spans="1:5">
      <c r="A170" s="776">
        <v>41518</v>
      </c>
      <c r="B170" s="361" t="s">
        <v>2077</v>
      </c>
      <c r="C170" s="361">
        <v>171</v>
      </c>
      <c r="D170" s="361">
        <v>98</v>
      </c>
      <c r="E170" s="361">
        <f t="shared" si="2"/>
        <v>269</v>
      </c>
    </row>
    <row r="171" spans="1:5">
      <c r="A171" s="776">
        <v>41518</v>
      </c>
      <c r="B171" s="361" t="s">
        <v>925</v>
      </c>
      <c r="C171" s="361">
        <v>183</v>
      </c>
      <c r="D171" s="361">
        <v>72</v>
      </c>
      <c r="E171" s="361">
        <f t="shared" si="2"/>
        <v>255</v>
      </c>
    </row>
    <row r="172" spans="1:5">
      <c r="A172" s="776">
        <v>41518</v>
      </c>
      <c r="B172" s="361" t="s">
        <v>2078</v>
      </c>
      <c r="C172" s="361">
        <v>103</v>
      </c>
      <c r="D172" s="361">
        <v>59</v>
      </c>
      <c r="E172" s="361">
        <f t="shared" si="2"/>
        <v>162</v>
      </c>
    </row>
    <row r="173" spans="1:5">
      <c r="A173" s="776">
        <v>41518</v>
      </c>
      <c r="B173" s="361" t="s">
        <v>2022</v>
      </c>
      <c r="C173" s="361">
        <v>96</v>
      </c>
      <c r="D173" s="361">
        <v>63</v>
      </c>
      <c r="E173" s="361">
        <f t="shared" si="2"/>
        <v>159</v>
      </c>
    </row>
    <row r="174" spans="1:5">
      <c r="A174" s="776">
        <v>41518</v>
      </c>
      <c r="B174" s="361" t="s">
        <v>2079</v>
      </c>
      <c r="C174" s="361">
        <v>118</v>
      </c>
      <c r="D174" s="361">
        <v>86</v>
      </c>
      <c r="E174" s="361">
        <f t="shared" si="2"/>
        <v>204</v>
      </c>
    </row>
    <row r="175" spans="1:5">
      <c r="A175" s="776">
        <v>41518</v>
      </c>
      <c r="B175" s="361" t="s">
        <v>940</v>
      </c>
      <c r="C175" s="361">
        <v>88</v>
      </c>
      <c r="D175" s="361">
        <v>36</v>
      </c>
      <c r="E175" s="361">
        <f t="shared" si="2"/>
        <v>124</v>
      </c>
    </row>
    <row r="176" spans="1:5">
      <c r="A176" s="776">
        <v>41518</v>
      </c>
      <c r="B176" s="361" t="s">
        <v>2080</v>
      </c>
      <c r="C176" s="361">
        <v>88</v>
      </c>
      <c r="D176" s="361">
        <v>86</v>
      </c>
      <c r="E176" s="361">
        <f t="shared" si="2"/>
        <v>174</v>
      </c>
    </row>
    <row r="177" spans="1:5">
      <c r="A177" s="776">
        <v>41518</v>
      </c>
      <c r="B177" s="361" t="s">
        <v>928</v>
      </c>
      <c r="C177" s="361">
        <v>102</v>
      </c>
      <c r="D177" s="361">
        <v>59</v>
      </c>
      <c r="E177" s="361">
        <f t="shared" si="2"/>
        <v>161</v>
      </c>
    </row>
    <row r="178" spans="1:5">
      <c r="A178" s="776">
        <v>41518</v>
      </c>
      <c r="B178" s="361" t="s">
        <v>2081</v>
      </c>
      <c r="C178" s="361">
        <v>103</v>
      </c>
      <c r="D178" s="361">
        <v>50</v>
      </c>
      <c r="E178" s="361">
        <f t="shared" si="2"/>
        <v>153</v>
      </c>
    </row>
    <row r="179" spans="1:5">
      <c r="A179" s="776">
        <v>41518</v>
      </c>
      <c r="B179" s="361" t="s">
        <v>2082</v>
      </c>
      <c r="C179" s="361">
        <v>136</v>
      </c>
      <c r="D179" s="361">
        <v>38</v>
      </c>
      <c r="E179" s="361">
        <f t="shared" si="2"/>
        <v>174</v>
      </c>
    </row>
    <row r="180" spans="1:5">
      <c r="A180" s="776">
        <v>41518</v>
      </c>
      <c r="B180" s="361" t="s">
        <v>2083</v>
      </c>
      <c r="C180" s="361">
        <v>60</v>
      </c>
      <c r="D180" s="361">
        <v>81</v>
      </c>
      <c r="E180" s="361">
        <f t="shared" si="2"/>
        <v>141</v>
      </c>
    </row>
    <row r="181" spans="1:5">
      <c r="A181" s="776">
        <v>41518</v>
      </c>
      <c r="B181" s="361" t="s">
        <v>2084</v>
      </c>
      <c r="C181" s="361">
        <v>183</v>
      </c>
      <c r="D181" s="361">
        <v>84</v>
      </c>
      <c r="E181" s="361">
        <f t="shared" si="2"/>
        <v>267</v>
      </c>
    </row>
    <row r="182" spans="1:5">
      <c r="A182" s="776">
        <v>41518</v>
      </c>
      <c r="B182" s="361" t="s">
        <v>2085</v>
      </c>
      <c r="C182" s="361">
        <v>187</v>
      </c>
      <c r="D182" s="361">
        <v>90</v>
      </c>
      <c r="E182" s="361">
        <f t="shared" si="2"/>
        <v>277</v>
      </c>
    </row>
    <row r="183" spans="1:5">
      <c r="A183" s="776">
        <v>41518</v>
      </c>
      <c r="B183" s="361" t="s">
        <v>2028</v>
      </c>
      <c r="C183" s="361">
        <v>68</v>
      </c>
      <c r="D183" s="361">
        <v>52</v>
      </c>
      <c r="E183" s="361">
        <f t="shared" si="2"/>
        <v>120</v>
      </c>
    </row>
    <row r="184" spans="1:5">
      <c r="A184" s="776">
        <v>41518</v>
      </c>
      <c r="B184" s="361" t="s">
        <v>2086</v>
      </c>
      <c r="C184" s="361">
        <v>111</v>
      </c>
      <c r="D184" s="361">
        <v>85</v>
      </c>
      <c r="E184" s="361">
        <f t="shared" si="2"/>
        <v>196</v>
      </c>
    </row>
    <row r="185" spans="1:5">
      <c r="A185" s="776">
        <v>41518</v>
      </c>
      <c r="B185" s="361" t="s">
        <v>929</v>
      </c>
      <c r="C185" s="361">
        <v>132</v>
      </c>
      <c r="D185" s="361">
        <v>64</v>
      </c>
      <c r="E185" s="361">
        <f t="shared" si="2"/>
        <v>196</v>
      </c>
    </row>
    <row r="186" spans="1:5">
      <c r="A186" s="776">
        <v>41518</v>
      </c>
      <c r="B186" s="361" t="s">
        <v>2087</v>
      </c>
      <c r="C186" s="361">
        <v>84</v>
      </c>
      <c r="D186" s="361">
        <v>67</v>
      </c>
      <c r="E186" s="361">
        <f t="shared" si="2"/>
        <v>151</v>
      </c>
    </row>
    <row r="187" spans="1:5">
      <c r="A187" s="776">
        <v>41518</v>
      </c>
      <c r="B187" s="361" t="s">
        <v>2088</v>
      </c>
      <c r="C187" s="361">
        <v>198</v>
      </c>
      <c r="D187" s="361">
        <v>36</v>
      </c>
      <c r="E187" s="361">
        <f t="shared" si="2"/>
        <v>234</v>
      </c>
    </row>
    <row r="188" spans="1:5">
      <c r="A188" s="776">
        <v>41518</v>
      </c>
      <c r="B188" s="361" t="s">
        <v>2089</v>
      </c>
      <c r="C188" s="361">
        <v>86</v>
      </c>
      <c r="D188" s="361">
        <v>84</v>
      </c>
      <c r="E188" s="361">
        <f t="shared" si="2"/>
        <v>170</v>
      </c>
    </row>
    <row r="189" spans="1:5">
      <c r="A189" s="776">
        <v>41518</v>
      </c>
      <c r="B189" s="361" t="s">
        <v>2090</v>
      </c>
      <c r="C189" s="361">
        <v>153</v>
      </c>
      <c r="D189" s="361">
        <v>57</v>
      </c>
      <c r="E189" s="361">
        <f t="shared" si="2"/>
        <v>210</v>
      </c>
    </row>
    <row r="190" spans="1:5">
      <c r="A190" s="776">
        <v>41518</v>
      </c>
      <c r="B190" s="361" t="s">
        <v>2091</v>
      </c>
      <c r="C190" s="361">
        <v>54</v>
      </c>
      <c r="D190" s="361">
        <v>25</v>
      </c>
      <c r="E190" s="361">
        <f t="shared" si="2"/>
        <v>79</v>
      </c>
    </row>
    <row r="191" spans="1:5">
      <c r="A191" s="776">
        <v>41518</v>
      </c>
      <c r="B191" s="361" t="s">
        <v>2070</v>
      </c>
      <c r="C191" s="361">
        <v>162</v>
      </c>
      <c r="D191" s="361">
        <v>93</v>
      </c>
      <c r="E191" s="361">
        <f t="shared" si="2"/>
        <v>255</v>
      </c>
    </row>
    <row r="192" spans="1:5">
      <c r="A192" s="776">
        <v>41518</v>
      </c>
      <c r="B192" s="361" t="s">
        <v>2071</v>
      </c>
      <c r="C192" s="361">
        <v>124</v>
      </c>
      <c r="D192" s="361">
        <v>56</v>
      </c>
      <c r="E192" s="361">
        <f t="shared" si="2"/>
        <v>180</v>
      </c>
    </row>
    <row r="193" spans="1:5">
      <c r="A193" s="776">
        <v>41518</v>
      </c>
      <c r="B193" s="361" t="s">
        <v>2072</v>
      </c>
      <c r="C193" s="361">
        <v>161</v>
      </c>
      <c r="D193" s="361">
        <v>99</v>
      </c>
      <c r="E193" s="361">
        <f t="shared" si="2"/>
        <v>260</v>
      </c>
    </row>
    <row r="194" spans="1:5">
      <c r="A194" s="776">
        <v>41518</v>
      </c>
      <c r="B194" s="361" t="s">
        <v>2073</v>
      </c>
      <c r="C194" s="361">
        <v>123</v>
      </c>
      <c r="D194" s="361">
        <v>29</v>
      </c>
      <c r="E194" s="361">
        <f t="shared" si="2"/>
        <v>152</v>
      </c>
    </row>
    <row r="195" spans="1:5">
      <c r="A195" s="776">
        <v>41518</v>
      </c>
      <c r="B195" s="361" t="s">
        <v>922</v>
      </c>
      <c r="C195" s="361">
        <v>92</v>
      </c>
      <c r="D195" s="361">
        <v>71</v>
      </c>
      <c r="E195" s="361">
        <f t="shared" si="2"/>
        <v>163</v>
      </c>
    </row>
    <row r="196" spans="1:5">
      <c r="A196" s="776">
        <v>41518</v>
      </c>
      <c r="B196" s="361" t="s">
        <v>2074</v>
      </c>
      <c r="C196" s="361">
        <v>176</v>
      </c>
      <c r="D196" s="361">
        <v>84</v>
      </c>
      <c r="E196" s="361">
        <f t="shared" si="2"/>
        <v>260</v>
      </c>
    </row>
    <row r="197" spans="1:5">
      <c r="A197" s="776">
        <v>41518</v>
      </c>
      <c r="B197" s="361" t="s">
        <v>2075</v>
      </c>
      <c r="C197" s="361">
        <v>76</v>
      </c>
      <c r="D197" s="361">
        <v>25</v>
      </c>
      <c r="E197" s="361">
        <f t="shared" si="2"/>
        <v>101</v>
      </c>
    </row>
    <row r="198" spans="1:5">
      <c r="A198" s="776">
        <v>41518</v>
      </c>
      <c r="B198" s="361" t="s">
        <v>923</v>
      </c>
      <c r="C198" s="361">
        <v>169</v>
      </c>
      <c r="D198" s="361">
        <v>79</v>
      </c>
      <c r="E198" s="361">
        <f t="shared" ref="E198:E261" si="3">SUM(C198:D198)</f>
        <v>248</v>
      </c>
    </row>
    <row r="199" spans="1:5">
      <c r="A199" s="776">
        <v>41518</v>
      </c>
      <c r="B199" s="361" t="s">
        <v>2076</v>
      </c>
      <c r="C199" s="361">
        <v>71</v>
      </c>
      <c r="D199" s="361">
        <v>32</v>
      </c>
      <c r="E199" s="361">
        <f t="shared" si="3"/>
        <v>103</v>
      </c>
    </row>
    <row r="200" spans="1:5">
      <c r="A200" s="776">
        <v>41518</v>
      </c>
      <c r="B200" s="361" t="s">
        <v>924</v>
      </c>
      <c r="C200" s="361">
        <v>93</v>
      </c>
      <c r="D200" s="361">
        <v>37</v>
      </c>
      <c r="E200" s="361">
        <f t="shared" si="3"/>
        <v>130</v>
      </c>
    </row>
    <row r="201" spans="1:5">
      <c r="A201" s="776">
        <v>41548</v>
      </c>
      <c r="B201" s="361" t="s">
        <v>2077</v>
      </c>
      <c r="C201" s="361">
        <v>137</v>
      </c>
      <c r="D201" s="361">
        <v>43</v>
      </c>
      <c r="E201" s="361">
        <f t="shared" si="3"/>
        <v>180</v>
      </c>
    </row>
    <row r="202" spans="1:5">
      <c r="A202" s="776">
        <v>41548</v>
      </c>
      <c r="B202" s="361" t="s">
        <v>925</v>
      </c>
      <c r="C202" s="361">
        <v>180</v>
      </c>
      <c r="D202" s="361">
        <v>50</v>
      </c>
      <c r="E202" s="361">
        <f t="shared" si="3"/>
        <v>230</v>
      </c>
    </row>
    <row r="203" spans="1:5">
      <c r="A203" s="776">
        <v>41548</v>
      </c>
      <c r="B203" s="361" t="s">
        <v>2078</v>
      </c>
      <c r="C203" s="361">
        <v>72</v>
      </c>
      <c r="D203" s="361">
        <v>37</v>
      </c>
      <c r="E203" s="361">
        <f t="shared" si="3"/>
        <v>109</v>
      </c>
    </row>
    <row r="204" spans="1:5">
      <c r="A204" s="776">
        <v>41548</v>
      </c>
      <c r="B204" s="361" t="s">
        <v>2022</v>
      </c>
      <c r="C204" s="361">
        <v>129</v>
      </c>
      <c r="D204" s="361">
        <v>27</v>
      </c>
      <c r="E204" s="361">
        <f t="shared" si="3"/>
        <v>156</v>
      </c>
    </row>
    <row r="205" spans="1:5">
      <c r="A205" s="776">
        <v>41548</v>
      </c>
      <c r="B205" s="361" t="s">
        <v>2079</v>
      </c>
      <c r="C205" s="361">
        <v>151</v>
      </c>
      <c r="D205" s="361">
        <v>70</v>
      </c>
      <c r="E205" s="361">
        <f t="shared" si="3"/>
        <v>221</v>
      </c>
    </row>
    <row r="206" spans="1:5">
      <c r="A206" s="776">
        <v>41548</v>
      </c>
      <c r="B206" s="361" t="s">
        <v>940</v>
      </c>
      <c r="C206" s="361">
        <v>168</v>
      </c>
      <c r="D206" s="361">
        <v>39</v>
      </c>
      <c r="E206" s="361">
        <f t="shared" si="3"/>
        <v>207</v>
      </c>
    </row>
    <row r="207" spans="1:5">
      <c r="A207" s="776">
        <v>41548</v>
      </c>
      <c r="B207" s="361" t="s">
        <v>2080</v>
      </c>
      <c r="C207" s="361">
        <v>120</v>
      </c>
      <c r="D207" s="361">
        <v>70</v>
      </c>
      <c r="E207" s="361">
        <f t="shared" si="3"/>
        <v>190</v>
      </c>
    </row>
    <row r="208" spans="1:5">
      <c r="A208" s="776">
        <v>41548</v>
      </c>
      <c r="B208" s="361" t="s">
        <v>928</v>
      </c>
      <c r="C208" s="361">
        <v>166</v>
      </c>
      <c r="D208" s="361">
        <v>34</v>
      </c>
      <c r="E208" s="361">
        <f t="shared" si="3"/>
        <v>200</v>
      </c>
    </row>
    <row r="209" spans="1:5">
      <c r="A209" s="776">
        <v>41548</v>
      </c>
      <c r="B209" s="361" t="s">
        <v>2081</v>
      </c>
      <c r="C209" s="361">
        <v>98</v>
      </c>
      <c r="D209" s="361">
        <v>53</v>
      </c>
      <c r="E209" s="361">
        <f t="shared" si="3"/>
        <v>151</v>
      </c>
    </row>
    <row r="210" spans="1:5">
      <c r="A210" s="776">
        <v>41548</v>
      </c>
      <c r="B210" s="361" t="s">
        <v>2082</v>
      </c>
      <c r="C210" s="361">
        <v>130</v>
      </c>
      <c r="D210" s="361">
        <v>69</v>
      </c>
      <c r="E210" s="361">
        <f t="shared" si="3"/>
        <v>199</v>
      </c>
    </row>
    <row r="211" spans="1:5">
      <c r="A211" s="776">
        <v>41548</v>
      </c>
      <c r="B211" s="361" t="s">
        <v>2083</v>
      </c>
      <c r="C211" s="361">
        <v>157</v>
      </c>
      <c r="D211" s="361">
        <v>96</v>
      </c>
      <c r="E211" s="361">
        <f t="shared" si="3"/>
        <v>253</v>
      </c>
    </row>
    <row r="212" spans="1:5">
      <c r="A212" s="776">
        <v>41548</v>
      </c>
      <c r="B212" s="361" t="s">
        <v>2084</v>
      </c>
      <c r="C212" s="361">
        <v>104</v>
      </c>
      <c r="D212" s="361">
        <v>80</v>
      </c>
      <c r="E212" s="361">
        <f t="shared" si="3"/>
        <v>184</v>
      </c>
    </row>
    <row r="213" spans="1:5">
      <c r="A213" s="776">
        <v>41548</v>
      </c>
      <c r="B213" s="361" t="s">
        <v>2085</v>
      </c>
      <c r="C213" s="361">
        <v>140</v>
      </c>
      <c r="D213" s="361">
        <v>72</v>
      </c>
      <c r="E213" s="361">
        <f t="shared" si="3"/>
        <v>212</v>
      </c>
    </row>
    <row r="214" spans="1:5">
      <c r="A214" s="776">
        <v>41548</v>
      </c>
      <c r="B214" s="361" t="s">
        <v>2028</v>
      </c>
      <c r="C214" s="361">
        <v>182</v>
      </c>
      <c r="D214" s="361">
        <v>59</v>
      </c>
      <c r="E214" s="361">
        <f t="shared" si="3"/>
        <v>241</v>
      </c>
    </row>
    <row r="215" spans="1:5">
      <c r="A215" s="776">
        <v>41548</v>
      </c>
      <c r="B215" s="361" t="s">
        <v>2086</v>
      </c>
      <c r="C215" s="361">
        <v>79</v>
      </c>
      <c r="D215" s="361">
        <v>35</v>
      </c>
      <c r="E215" s="361">
        <f t="shared" si="3"/>
        <v>114</v>
      </c>
    </row>
    <row r="216" spans="1:5">
      <c r="A216" s="776">
        <v>41548</v>
      </c>
      <c r="B216" s="361" t="s">
        <v>929</v>
      </c>
      <c r="C216" s="361">
        <v>101</v>
      </c>
      <c r="D216" s="361">
        <v>55</v>
      </c>
      <c r="E216" s="361">
        <f t="shared" si="3"/>
        <v>156</v>
      </c>
    </row>
    <row r="217" spans="1:5">
      <c r="A217" s="776">
        <v>41548</v>
      </c>
      <c r="B217" s="361" t="s">
        <v>2087</v>
      </c>
      <c r="C217" s="361">
        <v>122</v>
      </c>
      <c r="D217" s="361">
        <v>28</v>
      </c>
      <c r="E217" s="361">
        <f t="shared" si="3"/>
        <v>150</v>
      </c>
    </row>
    <row r="218" spans="1:5">
      <c r="A218" s="776">
        <v>41548</v>
      </c>
      <c r="B218" s="361" t="s">
        <v>2088</v>
      </c>
      <c r="C218" s="361">
        <v>153</v>
      </c>
      <c r="D218" s="361">
        <v>81</v>
      </c>
      <c r="E218" s="361">
        <f t="shared" si="3"/>
        <v>234</v>
      </c>
    </row>
    <row r="219" spans="1:5">
      <c r="A219" s="776">
        <v>41548</v>
      </c>
      <c r="B219" s="361" t="s">
        <v>2089</v>
      </c>
      <c r="C219" s="361">
        <v>152</v>
      </c>
      <c r="D219" s="361">
        <v>29</v>
      </c>
      <c r="E219" s="361">
        <f t="shared" si="3"/>
        <v>181</v>
      </c>
    </row>
    <row r="220" spans="1:5">
      <c r="A220" s="776">
        <v>41548</v>
      </c>
      <c r="B220" s="361" t="s">
        <v>2090</v>
      </c>
      <c r="C220" s="361">
        <v>96</v>
      </c>
      <c r="D220" s="361">
        <v>40</v>
      </c>
      <c r="E220" s="361">
        <f t="shared" si="3"/>
        <v>136</v>
      </c>
    </row>
    <row r="221" spans="1:5">
      <c r="A221" s="776">
        <v>41548</v>
      </c>
      <c r="B221" s="361" t="s">
        <v>2091</v>
      </c>
      <c r="C221" s="361">
        <v>121</v>
      </c>
      <c r="D221" s="361">
        <v>32</v>
      </c>
      <c r="E221" s="361">
        <f t="shared" si="3"/>
        <v>153</v>
      </c>
    </row>
    <row r="222" spans="1:5">
      <c r="A222" s="776">
        <v>41548</v>
      </c>
      <c r="B222" s="361" t="s">
        <v>2070</v>
      </c>
      <c r="C222" s="361">
        <v>131</v>
      </c>
      <c r="D222" s="361">
        <v>50</v>
      </c>
      <c r="E222" s="361">
        <f t="shared" si="3"/>
        <v>181</v>
      </c>
    </row>
    <row r="223" spans="1:5">
      <c r="A223" s="776">
        <v>41548</v>
      </c>
      <c r="B223" s="361" t="s">
        <v>2071</v>
      </c>
      <c r="C223" s="361">
        <v>96</v>
      </c>
      <c r="D223" s="361">
        <v>48</v>
      </c>
      <c r="E223" s="361">
        <f t="shared" si="3"/>
        <v>144</v>
      </c>
    </row>
    <row r="224" spans="1:5">
      <c r="A224" s="776">
        <v>41548</v>
      </c>
      <c r="B224" s="361" t="s">
        <v>2072</v>
      </c>
      <c r="C224" s="361">
        <v>163</v>
      </c>
      <c r="D224" s="361">
        <v>44</v>
      </c>
      <c r="E224" s="361">
        <f t="shared" si="3"/>
        <v>207</v>
      </c>
    </row>
    <row r="225" spans="1:5">
      <c r="A225" s="776">
        <v>41548</v>
      </c>
      <c r="B225" s="361" t="s">
        <v>2073</v>
      </c>
      <c r="C225" s="361">
        <v>139</v>
      </c>
      <c r="D225" s="361">
        <v>59</v>
      </c>
      <c r="E225" s="361">
        <f t="shared" si="3"/>
        <v>198</v>
      </c>
    </row>
    <row r="226" spans="1:5">
      <c r="A226" s="776">
        <v>41548</v>
      </c>
      <c r="B226" s="361" t="s">
        <v>922</v>
      </c>
      <c r="C226" s="361">
        <v>97</v>
      </c>
      <c r="D226" s="361">
        <v>56</v>
      </c>
      <c r="E226" s="361">
        <f t="shared" si="3"/>
        <v>153</v>
      </c>
    </row>
    <row r="227" spans="1:5">
      <c r="A227" s="776">
        <v>41548</v>
      </c>
      <c r="B227" s="361" t="s">
        <v>2074</v>
      </c>
      <c r="C227" s="361">
        <v>149</v>
      </c>
      <c r="D227" s="361">
        <v>67</v>
      </c>
      <c r="E227" s="361">
        <f t="shared" si="3"/>
        <v>216</v>
      </c>
    </row>
    <row r="228" spans="1:5">
      <c r="A228" s="776">
        <v>41548</v>
      </c>
      <c r="B228" s="361" t="s">
        <v>2075</v>
      </c>
      <c r="C228" s="361">
        <v>178</v>
      </c>
      <c r="D228" s="361">
        <v>46</v>
      </c>
      <c r="E228" s="361">
        <f t="shared" si="3"/>
        <v>224</v>
      </c>
    </row>
    <row r="229" spans="1:5">
      <c r="A229" s="776">
        <v>41548</v>
      </c>
      <c r="B229" s="361" t="s">
        <v>923</v>
      </c>
      <c r="C229" s="361">
        <v>154</v>
      </c>
      <c r="D229" s="361">
        <v>67</v>
      </c>
      <c r="E229" s="361">
        <f t="shared" si="3"/>
        <v>221</v>
      </c>
    </row>
    <row r="230" spans="1:5">
      <c r="A230" s="776">
        <v>41548</v>
      </c>
      <c r="B230" s="361" t="s">
        <v>2076</v>
      </c>
      <c r="C230" s="361">
        <v>76</v>
      </c>
      <c r="D230" s="361">
        <v>26</v>
      </c>
      <c r="E230" s="361">
        <f t="shared" si="3"/>
        <v>102</v>
      </c>
    </row>
    <row r="231" spans="1:5">
      <c r="A231" s="776">
        <v>41548</v>
      </c>
      <c r="B231" s="361" t="s">
        <v>924</v>
      </c>
      <c r="C231" s="361">
        <v>148</v>
      </c>
      <c r="D231" s="361">
        <v>99</v>
      </c>
      <c r="E231" s="361">
        <f t="shared" si="3"/>
        <v>247</v>
      </c>
    </row>
    <row r="232" spans="1:5">
      <c r="A232" s="776">
        <v>41548</v>
      </c>
      <c r="B232" s="361" t="s">
        <v>2077</v>
      </c>
      <c r="C232" s="361">
        <v>125</v>
      </c>
      <c r="D232" s="361">
        <v>83</v>
      </c>
      <c r="E232" s="361">
        <f t="shared" si="3"/>
        <v>208</v>
      </c>
    </row>
    <row r="233" spans="1:5">
      <c r="A233" s="776">
        <v>41548</v>
      </c>
      <c r="B233" s="361" t="s">
        <v>925</v>
      </c>
      <c r="C233" s="361">
        <v>172</v>
      </c>
      <c r="D233" s="361">
        <v>78</v>
      </c>
      <c r="E233" s="361">
        <f t="shared" si="3"/>
        <v>250</v>
      </c>
    </row>
    <row r="234" spans="1:5">
      <c r="A234" s="776">
        <v>41548</v>
      </c>
      <c r="B234" s="361" t="s">
        <v>2078</v>
      </c>
      <c r="C234" s="361">
        <v>113</v>
      </c>
      <c r="D234" s="361">
        <v>43</v>
      </c>
      <c r="E234" s="361">
        <f t="shared" si="3"/>
        <v>156</v>
      </c>
    </row>
    <row r="235" spans="1:5">
      <c r="A235" s="776">
        <v>41548</v>
      </c>
      <c r="B235" s="361" t="s">
        <v>2022</v>
      </c>
      <c r="C235" s="361">
        <v>141</v>
      </c>
      <c r="D235" s="361">
        <v>89</v>
      </c>
      <c r="E235" s="361">
        <f t="shared" si="3"/>
        <v>230</v>
      </c>
    </row>
    <row r="236" spans="1:5">
      <c r="A236" s="776">
        <v>41579</v>
      </c>
      <c r="B236" s="361" t="s">
        <v>2079</v>
      </c>
      <c r="C236" s="361">
        <v>194</v>
      </c>
      <c r="D236" s="361">
        <v>57</v>
      </c>
      <c r="E236" s="361">
        <f t="shared" si="3"/>
        <v>251</v>
      </c>
    </row>
    <row r="237" spans="1:5">
      <c r="A237" s="776">
        <v>41579</v>
      </c>
      <c r="B237" s="361" t="s">
        <v>940</v>
      </c>
      <c r="C237" s="361">
        <v>101</v>
      </c>
      <c r="D237" s="361">
        <v>34</v>
      </c>
      <c r="E237" s="361">
        <f t="shared" si="3"/>
        <v>135</v>
      </c>
    </row>
    <row r="238" spans="1:5">
      <c r="A238" s="776">
        <v>41579</v>
      </c>
      <c r="B238" s="361" t="s">
        <v>2080</v>
      </c>
      <c r="C238" s="361">
        <v>55</v>
      </c>
      <c r="D238" s="361">
        <v>81</v>
      </c>
      <c r="E238" s="361">
        <f t="shared" si="3"/>
        <v>136</v>
      </c>
    </row>
    <row r="239" spans="1:5">
      <c r="A239" s="776">
        <v>41579</v>
      </c>
      <c r="B239" s="361" t="s">
        <v>928</v>
      </c>
      <c r="C239" s="361">
        <v>118</v>
      </c>
      <c r="D239" s="361">
        <v>49</v>
      </c>
      <c r="E239" s="361">
        <f t="shared" si="3"/>
        <v>167</v>
      </c>
    </row>
    <row r="240" spans="1:5">
      <c r="A240" s="776">
        <v>41579</v>
      </c>
      <c r="B240" s="361" t="s">
        <v>2081</v>
      </c>
      <c r="C240" s="361">
        <v>66</v>
      </c>
      <c r="D240" s="361">
        <v>79</v>
      </c>
      <c r="E240" s="361">
        <f t="shared" si="3"/>
        <v>145</v>
      </c>
    </row>
    <row r="241" spans="1:5">
      <c r="A241" s="776">
        <v>41579</v>
      </c>
      <c r="B241" s="361" t="s">
        <v>2082</v>
      </c>
      <c r="C241" s="361">
        <v>163</v>
      </c>
      <c r="D241" s="361">
        <v>87</v>
      </c>
      <c r="E241" s="361">
        <f t="shared" si="3"/>
        <v>250</v>
      </c>
    </row>
    <row r="242" spans="1:5">
      <c r="A242" s="776">
        <v>41579</v>
      </c>
      <c r="B242" s="361" t="s">
        <v>2083</v>
      </c>
      <c r="C242" s="361">
        <v>61</v>
      </c>
      <c r="D242" s="361">
        <v>91</v>
      </c>
      <c r="E242" s="361">
        <f t="shared" si="3"/>
        <v>152</v>
      </c>
    </row>
    <row r="243" spans="1:5">
      <c r="A243" s="776">
        <v>41579</v>
      </c>
      <c r="B243" s="361" t="s">
        <v>2084</v>
      </c>
      <c r="C243" s="361">
        <v>133</v>
      </c>
      <c r="D243" s="361">
        <v>70</v>
      </c>
      <c r="E243" s="361">
        <f t="shared" si="3"/>
        <v>203</v>
      </c>
    </row>
    <row r="244" spans="1:5">
      <c r="A244" s="776">
        <v>41579</v>
      </c>
      <c r="B244" s="361" t="s">
        <v>2085</v>
      </c>
      <c r="C244" s="361">
        <v>166</v>
      </c>
      <c r="D244" s="361">
        <v>31</v>
      </c>
      <c r="E244" s="361">
        <f t="shared" si="3"/>
        <v>197</v>
      </c>
    </row>
    <row r="245" spans="1:5">
      <c r="A245" s="776">
        <v>41579</v>
      </c>
      <c r="B245" s="361" t="s">
        <v>2028</v>
      </c>
      <c r="C245" s="361">
        <v>191</v>
      </c>
      <c r="D245" s="361">
        <v>55</v>
      </c>
      <c r="E245" s="361">
        <f t="shared" si="3"/>
        <v>246</v>
      </c>
    </row>
    <row r="246" spans="1:5">
      <c r="A246" s="776">
        <v>41579</v>
      </c>
      <c r="B246" s="361" t="s">
        <v>2086</v>
      </c>
      <c r="C246" s="361">
        <v>109</v>
      </c>
      <c r="D246" s="361">
        <v>27</v>
      </c>
      <c r="E246" s="361">
        <f t="shared" si="3"/>
        <v>136</v>
      </c>
    </row>
    <row r="247" spans="1:5">
      <c r="A247" s="776">
        <v>41579</v>
      </c>
      <c r="B247" s="361" t="s">
        <v>929</v>
      </c>
      <c r="C247" s="361">
        <v>111</v>
      </c>
      <c r="D247" s="361">
        <v>51</v>
      </c>
      <c r="E247" s="361">
        <f t="shared" si="3"/>
        <v>162</v>
      </c>
    </row>
    <row r="248" spans="1:5">
      <c r="A248" s="776">
        <v>41579</v>
      </c>
      <c r="B248" s="361" t="s">
        <v>2087</v>
      </c>
      <c r="C248" s="361">
        <v>109</v>
      </c>
      <c r="D248" s="361">
        <v>28</v>
      </c>
      <c r="E248" s="361">
        <f t="shared" si="3"/>
        <v>137</v>
      </c>
    </row>
    <row r="249" spans="1:5">
      <c r="A249" s="776">
        <v>41579</v>
      </c>
      <c r="B249" s="361" t="s">
        <v>2088</v>
      </c>
      <c r="C249" s="361">
        <v>91</v>
      </c>
      <c r="D249" s="361">
        <v>54</v>
      </c>
      <c r="E249" s="361">
        <f t="shared" si="3"/>
        <v>145</v>
      </c>
    </row>
    <row r="250" spans="1:5">
      <c r="A250" s="776">
        <v>41579</v>
      </c>
      <c r="B250" s="361" t="s">
        <v>2089</v>
      </c>
      <c r="C250" s="361">
        <v>110</v>
      </c>
      <c r="D250" s="361">
        <v>89</v>
      </c>
      <c r="E250" s="361">
        <f t="shared" si="3"/>
        <v>199</v>
      </c>
    </row>
    <row r="251" spans="1:5">
      <c r="A251" s="776">
        <v>41579</v>
      </c>
      <c r="B251" s="361" t="s">
        <v>2090</v>
      </c>
      <c r="C251" s="361">
        <v>72</v>
      </c>
      <c r="D251" s="361">
        <v>27</v>
      </c>
      <c r="E251" s="361">
        <f t="shared" si="3"/>
        <v>99</v>
      </c>
    </row>
    <row r="252" spans="1:5">
      <c r="A252" s="776">
        <v>41579</v>
      </c>
      <c r="B252" s="361" t="s">
        <v>2091</v>
      </c>
      <c r="C252" s="361">
        <v>168</v>
      </c>
      <c r="D252" s="361">
        <v>69</v>
      </c>
      <c r="E252" s="361">
        <f t="shared" si="3"/>
        <v>237</v>
      </c>
    </row>
    <row r="253" spans="1:5">
      <c r="A253" s="776">
        <v>41579</v>
      </c>
      <c r="B253" s="361" t="s">
        <v>2070</v>
      </c>
      <c r="C253" s="361">
        <v>58</v>
      </c>
      <c r="D253" s="361">
        <v>94</v>
      </c>
      <c r="E253" s="361">
        <f t="shared" si="3"/>
        <v>152</v>
      </c>
    </row>
    <row r="254" spans="1:5">
      <c r="A254" s="776">
        <v>41579</v>
      </c>
      <c r="B254" s="361" t="s">
        <v>2071</v>
      </c>
      <c r="C254" s="361">
        <v>57</v>
      </c>
      <c r="D254" s="361">
        <v>27</v>
      </c>
      <c r="E254" s="361">
        <f t="shared" si="3"/>
        <v>84</v>
      </c>
    </row>
    <row r="255" spans="1:5">
      <c r="A255" s="776">
        <v>41579</v>
      </c>
      <c r="B255" s="361" t="s">
        <v>2072</v>
      </c>
      <c r="C255" s="361">
        <v>96</v>
      </c>
      <c r="D255" s="361">
        <v>29</v>
      </c>
      <c r="E255" s="361">
        <f t="shared" si="3"/>
        <v>125</v>
      </c>
    </row>
    <row r="256" spans="1:5">
      <c r="A256" s="776">
        <v>41579</v>
      </c>
      <c r="B256" s="361" t="s">
        <v>2073</v>
      </c>
      <c r="C256" s="361">
        <v>127</v>
      </c>
      <c r="D256" s="361">
        <v>54</v>
      </c>
      <c r="E256" s="361">
        <f t="shared" si="3"/>
        <v>181</v>
      </c>
    </row>
    <row r="257" spans="1:5">
      <c r="A257" s="776">
        <v>41579</v>
      </c>
      <c r="B257" s="361" t="s">
        <v>922</v>
      </c>
      <c r="C257" s="361">
        <v>172</v>
      </c>
      <c r="D257" s="361">
        <v>69</v>
      </c>
      <c r="E257" s="361">
        <f t="shared" si="3"/>
        <v>241</v>
      </c>
    </row>
    <row r="258" spans="1:5">
      <c r="A258" s="776">
        <v>41579</v>
      </c>
      <c r="B258" s="361" t="s">
        <v>2074</v>
      </c>
      <c r="C258" s="361">
        <v>174</v>
      </c>
      <c r="D258" s="361">
        <v>25</v>
      </c>
      <c r="E258" s="361">
        <f t="shared" si="3"/>
        <v>199</v>
      </c>
    </row>
    <row r="259" spans="1:5">
      <c r="A259" s="776">
        <v>41579</v>
      </c>
      <c r="B259" s="361" t="s">
        <v>2075</v>
      </c>
      <c r="C259" s="361">
        <v>189</v>
      </c>
      <c r="D259" s="361">
        <v>100</v>
      </c>
      <c r="E259" s="361">
        <f t="shared" si="3"/>
        <v>289</v>
      </c>
    </row>
    <row r="260" spans="1:5">
      <c r="A260" s="776">
        <v>41579</v>
      </c>
      <c r="B260" s="361" t="s">
        <v>923</v>
      </c>
      <c r="C260" s="361">
        <v>104</v>
      </c>
      <c r="D260" s="361">
        <v>89</v>
      </c>
      <c r="E260" s="361">
        <f t="shared" si="3"/>
        <v>193</v>
      </c>
    </row>
    <row r="261" spans="1:5">
      <c r="A261" s="776">
        <v>41579</v>
      </c>
      <c r="B261" s="361" t="s">
        <v>2076</v>
      </c>
      <c r="C261" s="361">
        <v>169</v>
      </c>
      <c r="D261" s="361">
        <v>62</v>
      </c>
      <c r="E261" s="361">
        <f t="shared" si="3"/>
        <v>231</v>
      </c>
    </row>
    <row r="262" spans="1:5">
      <c r="A262" s="776">
        <v>41579</v>
      </c>
      <c r="B262" s="361" t="s">
        <v>924</v>
      </c>
      <c r="C262" s="361">
        <v>52</v>
      </c>
      <c r="D262" s="361">
        <v>32</v>
      </c>
      <c r="E262" s="361">
        <f t="shared" ref="E262:E325" si="4">SUM(C262:D262)</f>
        <v>84</v>
      </c>
    </row>
    <row r="263" spans="1:5">
      <c r="A263" s="776">
        <v>41579</v>
      </c>
      <c r="B263" s="361" t="s">
        <v>2077</v>
      </c>
      <c r="C263" s="361">
        <v>124</v>
      </c>
      <c r="D263" s="361">
        <v>97</v>
      </c>
      <c r="E263" s="361">
        <f t="shared" si="4"/>
        <v>221</v>
      </c>
    </row>
    <row r="264" spans="1:5">
      <c r="A264" s="776">
        <v>41579</v>
      </c>
      <c r="B264" s="361" t="s">
        <v>925</v>
      </c>
      <c r="C264" s="361">
        <v>138</v>
      </c>
      <c r="D264" s="361">
        <v>32</v>
      </c>
      <c r="E264" s="361">
        <f t="shared" si="4"/>
        <v>170</v>
      </c>
    </row>
    <row r="265" spans="1:5">
      <c r="A265" s="776">
        <v>41579</v>
      </c>
      <c r="B265" s="361" t="s">
        <v>2078</v>
      </c>
      <c r="C265" s="361">
        <v>173</v>
      </c>
      <c r="D265" s="361">
        <v>40</v>
      </c>
      <c r="E265" s="361">
        <f t="shared" si="4"/>
        <v>213</v>
      </c>
    </row>
    <row r="266" spans="1:5">
      <c r="A266" s="776">
        <v>41579</v>
      </c>
      <c r="B266" s="361" t="s">
        <v>2022</v>
      </c>
      <c r="C266" s="361">
        <v>91</v>
      </c>
      <c r="D266" s="361">
        <v>38</v>
      </c>
      <c r="E266" s="361">
        <f t="shared" si="4"/>
        <v>129</v>
      </c>
    </row>
    <row r="267" spans="1:5">
      <c r="A267" s="776">
        <v>41579</v>
      </c>
      <c r="B267" s="361" t="s">
        <v>2079</v>
      </c>
      <c r="C267" s="361">
        <v>175</v>
      </c>
      <c r="D267" s="361">
        <v>71</v>
      </c>
      <c r="E267" s="361">
        <f t="shared" si="4"/>
        <v>246</v>
      </c>
    </row>
    <row r="268" spans="1:5">
      <c r="A268" s="776">
        <v>41579</v>
      </c>
      <c r="B268" s="361" t="s">
        <v>940</v>
      </c>
      <c r="C268" s="361">
        <v>93</v>
      </c>
      <c r="D268" s="361">
        <v>57</v>
      </c>
      <c r="E268" s="361">
        <f t="shared" si="4"/>
        <v>150</v>
      </c>
    </row>
    <row r="269" spans="1:5">
      <c r="A269" s="776">
        <v>41579</v>
      </c>
      <c r="B269" s="361" t="s">
        <v>2080</v>
      </c>
      <c r="C269" s="361">
        <v>151</v>
      </c>
      <c r="D269" s="361">
        <v>63</v>
      </c>
      <c r="E269" s="361">
        <f t="shared" si="4"/>
        <v>214</v>
      </c>
    </row>
    <row r="270" spans="1:5">
      <c r="A270" s="776">
        <v>41579</v>
      </c>
      <c r="B270" s="361" t="s">
        <v>928</v>
      </c>
      <c r="C270" s="361">
        <v>87</v>
      </c>
      <c r="D270" s="361">
        <v>79</v>
      </c>
      <c r="E270" s="361">
        <f t="shared" si="4"/>
        <v>166</v>
      </c>
    </row>
    <row r="271" spans="1:5">
      <c r="A271" s="776">
        <v>41579</v>
      </c>
      <c r="B271" s="361" t="s">
        <v>2081</v>
      </c>
      <c r="C271" s="361">
        <v>116</v>
      </c>
      <c r="D271" s="361">
        <v>99</v>
      </c>
      <c r="E271" s="361">
        <f t="shared" si="4"/>
        <v>215</v>
      </c>
    </row>
    <row r="272" spans="1:5">
      <c r="A272" s="776">
        <v>41579</v>
      </c>
      <c r="B272" s="361" t="s">
        <v>2082</v>
      </c>
      <c r="C272" s="361">
        <v>128</v>
      </c>
      <c r="D272" s="361">
        <v>48</v>
      </c>
      <c r="E272" s="361">
        <f t="shared" si="4"/>
        <v>176</v>
      </c>
    </row>
    <row r="273" spans="1:5">
      <c r="A273" s="776">
        <v>41579</v>
      </c>
      <c r="B273" s="361" t="s">
        <v>2083</v>
      </c>
      <c r="C273" s="361">
        <v>200</v>
      </c>
      <c r="D273" s="361">
        <v>76</v>
      </c>
      <c r="E273" s="361">
        <f t="shared" si="4"/>
        <v>276</v>
      </c>
    </row>
    <row r="274" spans="1:5">
      <c r="A274" s="776">
        <v>41579</v>
      </c>
      <c r="B274" s="361" t="s">
        <v>2084</v>
      </c>
      <c r="C274" s="361">
        <v>93</v>
      </c>
      <c r="D274" s="361">
        <v>46</v>
      </c>
      <c r="E274" s="361">
        <f t="shared" si="4"/>
        <v>139</v>
      </c>
    </row>
    <row r="275" spans="1:5">
      <c r="A275" s="776">
        <v>41609</v>
      </c>
      <c r="B275" s="361" t="s">
        <v>2085</v>
      </c>
      <c r="C275" s="361">
        <v>175</v>
      </c>
      <c r="D275" s="361">
        <v>60</v>
      </c>
      <c r="E275" s="361">
        <f t="shared" si="4"/>
        <v>235</v>
      </c>
    </row>
    <row r="276" spans="1:5">
      <c r="A276" s="776">
        <v>41609</v>
      </c>
      <c r="B276" s="361" t="s">
        <v>2028</v>
      </c>
      <c r="C276" s="361">
        <v>56</v>
      </c>
      <c r="D276" s="361">
        <v>93</v>
      </c>
      <c r="E276" s="361">
        <f t="shared" si="4"/>
        <v>149</v>
      </c>
    </row>
    <row r="277" spans="1:5">
      <c r="A277" s="776">
        <v>41609</v>
      </c>
      <c r="B277" s="361" t="s">
        <v>2086</v>
      </c>
      <c r="C277" s="361">
        <v>73</v>
      </c>
      <c r="D277" s="361">
        <v>73</v>
      </c>
      <c r="E277" s="361">
        <f t="shared" si="4"/>
        <v>146</v>
      </c>
    </row>
    <row r="278" spans="1:5">
      <c r="A278" s="776">
        <v>41609</v>
      </c>
      <c r="B278" s="361" t="s">
        <v>929</v>
      </c>
      <c r="C278" s="361">
        <v>152</v>
      </c>
      <c r="D278" s="361">
        <v>53</v>
      </c>
      <c r="E278" s="361">
        <f t="shared" si="4"/>
        <v>205</v>
      </c>
    </row>
    <row r="279" spans="1:5">
      <c r="A279" s="776">
        <v>41609</v>
      </c>
      <c r="B279" s="361" t="s">
        <v>2087</v>
      </c>
      <c r="C279" s="361">
        <v>106</v>
      </c>
      <c r="D279" s="361">
        <v>28</v>
      </c>
      <c r="E279" s="361">
        <f t="shared" si="4"/>
        <v>134</v>
      </c>
    </row>
    <row r="280" spans="1:5">
      <c r="A280" s="776">
        <v>41609</v>
      </c>
      <c r="B280" s="361" t="s">
        <v>2088</v>
      </c>
      <c r="C280" s="361">
        <v>137</v>
      </c>
      <c r="D280" s="361">
        <v>77</v>
      </c>
      <c r="E280" s="361">
        <f t="shared" si="4"/>
        <v>214</v>
      </c>
    </row>
    <row r="281" spans="1:5">
      <c r="A281" s="776">
        <v>41609</v>
      </c>
      <c r="B281" s="361" t="s">
        <v>2089</v>
      </c>
      <c r="C281" s="361">
        <v>173</v>
      </c>
      <c r="D281" s="361">
        <v>87</v>
      </c>
      <c r="E281" s="361">
        <f t="shared" si="4"/>
        <v>260</v>
      </c>
    </row>
    <row r="282" spans="1:5">
      <c r="A282" s="776">
        <v>41609</v>
      </c>
      <c r="B282" s="361" t="s">
        <v>2090</v>
      </c>
      <c r="C282" s="361">
        <v>177</v>
      </c>
      <c r="D282" s="361">
        <v>49</v>
      </c>
      <c r="E282" s="361">
        <f t="shared" si="4"/>
        <v>226</v>
      </c>
    </row>
    <row r="283" spans="1:5">
      <c r="A283" s="776">
        <v>41609</v>
      </c>
      <c r="B283" s="361" t="s">
        <v>2091</v>
      </c>
      <c r="C283" s="361">
        <v>67</v>
      </c>
      <c r="D283" s="361">
        <v>28</v>
      </c>
      <c r="E283" s="361">
        <f t="shared" si="4"/>
        <v>95</v>
      </c>
    </row>
    <row r="284" spans="1:5">
      <c r="A284" s="776">
        <v>41609</v>
      </c>
      <c r="B284" s="361" t="s">
        <v>2070</v>
      </c>
      <c r="C284" s="361">
        <v>83</v>
      </c>
      <c r="D284" s="361">
        <v>31</v>
      </c>
      <c r="E284" s="361">
        <f t="shared" si="4"/>
        <v>114</v>
      </c>
    </row>
    <row r="285" spans="1:5">
      <c r="A285" s="776">
        <v>41609</v>
      </c>
      <c r="B285" s="361" t="s">
        <v>2071</v>
      </c>
      <c r="C285" s="361">
        <v>65</v>
      </c>
      <c r="D285" s="361">
        <v>40</v>
      </c>
      <c r="E285" s="361">
        <f t="shared" si="4"/>
        <v>105</v>
      </c>
    </row>
    <row r="286" spans="1:5">
      <c r="A286" s="776">
        <v>41609</v>
      </c>
      <c r="B286" s="361" t="s">
        <v>2072</v>
      </c>
      <c r="C286" s="361">
        <v>81</v>
      </c>
      <c r="D286" s="361">
        <v>42</v>
      </c>
      <c r="E286" s="361">
        <f t="shared" si="4"/>
        <v>123</v>
      </c>
    </row>
    <row r="287" spans="1:5">
      <c r="A287" s="776">
        <v>41609</v>
      </c>
      <c r="B287" s="361" t="s">
        <v>2073</v>
      </c>
      <c r="C287" s="361">
        <v>107</v>
      </c>
      <c r="D287" s="361">
        <v>91</v>
      </c>
      <c r="E287" s="361">
        <f t="shared" si="4"/>
        <v>198</v>
      </c>
    </row>
    <row r="288" spans="1:5">
      <c r="A288" s="776">
        <v>41609</v>
      </c>
      <c r="B288" s="361" t="s">
        <v>922</v>
      </c>
      <c r="C288" s="361">
        <v>122</v>
      </c>
      <c r="D288" s="361">
        <v>64</v>
      </c>
      <c r="E288" s="361">
        <f t="shared" si="4"/>
        <v>186</v>
      </c>
    </row>
    <row r="289" spans="1:5">
      <c r="A289" s="776">
        <v>41609</v>
      </c>
      <c r="B289" s="361" t="s">
        <v>2074</v>
      </c>
      <c r="C289" s="361">
        <v>115</v>
      </c>
      <c r="D289" s="361">
        <v>31</v>
      </c>
      <c r="E289" s="361">
        <f t="shared" si="4"/>
        <v>146</v>
      </c>
    </row>
    <row r="290" spans="1:5">
      <c r="A290" s="776">
        <v>41609</v>
      </c>
      <c r="B290" s="361" t="s">
        <v>2075</v>
      </c>
      <c r="C290" s="361">
        <v>66</v>
      </c>
      <c r="D290" s="361">
        <v>43</v>
      </c>
      <c r="E290" s="361">
        <f t="shared" si="4"/>
        <v>109</v>
      </c>
    </row>
    <row r="291" spans="1:5">
      <c r="A291" s="776">
        <v>41609</v>
      </c>
      <c r="B291" s="361" t="s">
        <v>923</v>
      </c>
      <c r="C291" s="361">
        <v>197</v>
      </c>
      <c r="D291" s="361">
        <v>38</v>
      </c>
      <c r="E291" s="361">
        <f t="shared" si="4"/>
        <v>235</v>
      </c>
    </row>
    <row r="292" spans="1:5">
      <c r="A292" s="776">
        <v>41609</v>
      </c>
      <c r="B292" s="361" t="s">
        <v>2076</v>
      </c>
      <c r="C292" s="361">
        <v>114</v>
      </c>
      <c r="D292" s="361">
        <v>89</v>
      </c>
      <c r="E292" s="361">
        <f t="shared" si="4"/>
        <v>203</v>
      </c>
    </row>
    <row r="293" spans="1:5">
      <c r="A293" s="776">
        <v>41609</v>
      </c>
      <c r="B293" s="361" t="s">
        <v>924</v>
      </c>
      <c r="C293" s="361">
        <v>161</v>
      </c>
      <c r="D293" s="361">
        <v>91</v>
      </c>
      <c r="E293" s="361">
        <f t="shared" si="4"/>
        <v>252</v>
      </c>
    </row>
    <row r="294" spans="1:5">
      <c r="A294" s="776">
        <v>41609</v>
      </c>
      <c r="B294" s="361" t="s">
        <v>2077</v>
      </c>
      <c r="C294" s="361">
        <v>110</v>
      </c>
      <c r="D294" s="361">
        <v>47</v>
      </c>
      <c r="E294" s="361">
        <f t="shared" si="4"/>
        <v>157</v>
      </c>
    </row>
    <row r="295" spans="1:5">
      <c r="A295" s="776">
        <v>41609</v>
      </c>
      <c r="B295" s="361" t="s">
        <v>925</v>
      </c>
      <c r="C295" s="361">
        <v>56</v>
      </c>
      <c r="D295" s="361">
        <v>94</v>
      </c>
      <c r="E295" s="361">
        <f t="shared" si="4"/>
        <v>150</v>
      </c>
    </row>
    <row r="296" spans="1:5">
      <c r="A296" s="776">
        <v>41609</v>
      </c>
      <c r="B296" s="361" t="s">
        <v>2078</v>
      </c>
      <c r="C296" s="361">
        <v>179</v>
      </c>
      <c r="D296" s="361">
        <v>26</v>
      </c>
      <c r="E296" s="361">
        <f t="shared" si="4"/>
        <v>205</v>
      </c>
    </row>
    <row r="297" spans="1:5">
      <c r="A297" s="776">
        <v>41609</v>
      </c>
      <c r="B297" s="361" t="s">
        <v>2022</v>
      </c>
      <c r="C297" s="361">
        <v>53</v>
      </c>
      <c r="D297" s="361">
        <v>54</v>
      </c>
      <c r="E297" s="361">
        <f t="shared" si="4"/>
        <v>107</v>
      </c>
    </row>
    <row r="298" spans="1:5">
      <c r="A298" s="776">
        <v>41609</v>
      </c>
      <c r="B298" s="361" t="s">
        <v>2079</v>
      </c>
      <c r="C298" s="361">
        <v>150</v>
      </c>
      <c r="D298" s="361">
        <v>62</v>
      </c>
      <c r="E298" s="361">
        <f t="shared" si="4"/>
        <v>212</v>
      </c>
    </row>
    <row r="299" spans="1:5">
      <c r="A299" s="776">
        <v>41609</v>
      </c>
      <c r="B299" s="361" t="s">
        <v>940</v>
      </c>
      <c r="C299" s="361">
        <v>128</v>
      </c>
      <c r="D299" s="361">
        <v>62</v>
      </c>
      <c r="E299" s="361">
        <f t="shared" si="4"/>
        <v>190</v>
      </c>
    </row>
    <row r="300" spans="1:5">
      <c r="A300" s="776">
        <v>41609</v>
      </c>
      <c r="B300" s="361" t="s">
        <v>2080</v>
      </c>
      <c r="C300" s="361">
        <v>171</v>
      </c>
      <c r="D300" s="361">
        <v>79</v>
      </c>
      <c r="E300" s="361">
        <f t="shared" si="4"/>
        <v>250</v>
      </c>
    </row>
    <row r="301" spans="1:5">
      <c r="A301" s="776">
        <v>41609</v>
      </c>
      <c r="B301" s="361" t="s">
        <v>928</v>
      </c>
      <c r="C301" s="361">
        <v>153</v>
      </c>
      <c r="D301" s="361">
        <v>67</v>
      </c>
      <c r="E301" s="361">
        <f t="shared" si="4"/>
        <v>220</v>
      </c>
    </row>
    <row r="302" spans="1:5">
      <c r="A302" s="776">
        <v>41609</v>
      </c>
      <c r="B302" s="361" t="s">
        <v>2081</v>
      </c>
      <c r="C302" s="361">
        <v>129</v>
      </c>
      <c r="D302" s="361">
        <v>39</v>
      </c>
      <c r="E302" s="361">
        <f t="shared" si="4"/>
        <v>168</v>
      </c>
    </row>
    <row r="303" spans="1:5">
      <c r="A303" s="776">
        <v>41609</v>
      </c>
      <c r="B303" s="361" t="s">
        <v>2082</v>
      </c>
      <c r="C303" s="361">
        <v>61</v>
      </c>
      <c r="D303" s="361">
        <v>76</v>
      </c>
      <c r="E303" s="361">
        <f t="shared" si="4"/>
        <v>137</v>
      </c>
    </row>
    <row r="304" spans="1:5">
      <c r="A304" s="776">
        <v>41609</v>
      </c>
      <c r="B304" s="361" t="s">
        <v>2083</v>
      </c>
      <c r="C304" s="361">
        <v>107</v>
      </c>
      <c r="D304" s="361">
        <v>93</v>
      </c>
      <c r="E304" s="361">
        <f t="shared" si="4"/>
        <v>200</v>
      </c>
    </row>
    <row r="305" spans="1:5">
      <c r="A305" s="776">
        <v>41609</v>
      </c>
      <c r="B305" s="361" t="s">
        <v>2084</v>
      </c>
      <c r="C305" s="361">
        <v>165</v>
      </c>
      <c r="D305" s="361">
        <v>51</v>
      </c>
      <c r="E305" s="361">
        <f t="shared" si="4"/>
        <v>216</v>
      </c>
    </row>
    <row r="306" spans="1:5">
      <c r="A306" s="776">
        <v>41609</v>
      </c>
      <c r="B306" s="361" t="s">
        <v>2085</v>
      </c>
      <c r="C306" s="361">
        <v>146</v>
      </c>
      <c r="D306" s="361">
        <v>37</v>
      </c>
      <c r="E306" s="361">
        <f t="shared" si="4"/>
        <v>183</v>
      </c>
    </row>
    <row r="307" spans="1:5">
      <c r="A307" s="776">
        <v>41640</v>
      </c>
      <c r="B307" s="361" t="s">
        <v>2028</v>
      </c>
      <c r="C307" s="361">
        <v>123</v>
      </c>
      <c r="D307" s="361">
        <v>59</v>
      </c>
      <c r="E307" s="361">
        <f t="shared" si="4"/>
        <v>182</v>
      </c>
    </row>
    <row r="308" spans="1:5">
      <c r="A308" s="776">
        <v>41640</v>
      </c>
      <c r="B308" s="361" t="s">
        <v>2086</v>
      </c>
      <c r="C308" s="361">
        <v>62</v>
      </c>
      <c r="D308" s="361">
        <v>27</v>
      </c>
      <c r="E308" s="361">
        <f t="shared" si="4"/>
        <v>89</v>
      </c>
    </row>
    <row r="309" spans="1:5">
      <c r="A309" s="776">
        <v>41640</v>
      </c>
      <c r="B309" s="361" t="s">
        <v>929</v>
      </c>
      <c r="C309" s="361">
        <v>159</v>
      </c>
      <c r="D309" s="361">
        <v>35</v>
      </c>
      <c r="E309" s="361">
        <f t="shared" si="4"/>
        <v>194</v>
      </c>
    </row>
    <row r="310" spans="1:5">
      <c r="A310" s="776">
        <v>41640</v>
      </c>
      <c r="B310" s="361" t="s">
        <v>2087</v>
      </c>
      <c r="C310" s="361">
        <v>94</v>
      </c>
      <c r="D310" s="361">
        <v>35</v>
      </c>
      <c r="E310" s="361">
        <f t="shared" si="4"/>
        <v>129</v>
      </c>
    </row>
    <row r="311" spans="1:5">
      <c r="A311" s="776">
        <v>41640</v>
      </c>
      <c r="B311" s="361" t="s">
        <v>2088</v>
      </c>
      <c r="C311" s="361">
        <v>52</v>
      </c>
      <c r="D311" s="361">
        <v>29</v>
      </c>
      <c r="E311" s="361">
        <f t="shared" si="4"/>
        <v>81</v>
      </c>
    </row>
    <row r="312" spans="1:5">
      <c r="A312" s="776">
        <v>41640</v>
      </c>
      <c r="B312" s="361" t="s">
        <v>2089</v>
      </c>
      <c r="C312" s="361">
        <v>115</v>
      </c>
      <c r="D312" s="361">
        <v>29</v>
      </c>
      <c r="E312" s="361">
        <f t="shared" si="4"/>
        <v>144</v>
      </c>
    </row>
    <row r="313" spans="1:5">
      <c r="A313" s="776">
        <v>41640</v>
      </c>
      <c r="B313" s="361" t="s">
        <v>2090</v>
      </c>
      <c r="C313" s="361">
        <v>74</v>
      </c>
      <c r="D313" s="361">
        <v>65</v>
      </c>
      <c r="E313" s="361">
        <f t="shared" si="4"/>
        <v>139</v>
      </c>
    </row>
    <row r="314" spans="1:5">
      <c r="A314" s="776">
        <v>41640</v>
      </c>
      <c r="B314" s="361" t="s">
        <v>2091</v>
      </c>
      <c r="C314" s="361">
        <v>116</v>
      </c>
      <c r="D314" s="361">
        <v>94</v>
      </c>
      <c r="E314" s="361">
        <f t="shared" si="4"/>
        <v>210</v>
      </c>
    </row>
    <row r="315" spans="1:5">
      <c r="A315" s="776">
        <v>41640</v>
      </c>
      <c r="B315" s="361" t="s">
        <v>2070</v>
      </c>
      <c r="C315" s="361">
        <v>195</v>
      </c>
      <c r="D315" s="361">
        <v>61</v>
      </c>
      <c r="E315" s="361">
        <f t="shared" si="4"/>
        <v>256</v>
      </c>
    </row>
    <row r="316" spans="1:5">
      <c r="A316" s="776">
        <v>41640</v>
      </c>
      <c r="B316" s="361" t="s">
        <v>2071</v>
      </c>
      <c r="C316" s="361">
        <v>77</v>
      </c>
      <c r="D316" s="361">
        <v>75</v>
      </c>
      <c r="E316" s="361">
        <f t="shared" si="4"/>
        <v>152</v>
      </c>
    </row>
    <row r="317" spans="1:5">
      <c r="A317" s="776">
        <v>41640</v>
      </c>
      <c r="B317" s="361" t="s">
        <v>2072</v>
      </c>
      <c r="C317" s="361">
        <v>58</v>
      </c>
      <c r="D317" s="361">
        <v>83</v>
      </c>
      <c r="E317" s="361">
        <f t="shared" si="4"/>
        <v>141</v>
      </c>
    </row>
    <row r="318" spans="1:5">
      <c r="A318" s="776">
        <v>41640</v>
      </c>
      <c r="B318" s="361" t="s">
        <v>2073</v>
      </c>
      <c r="C318" s="361">
        <v>156</v>
      </c>
      <c r="D318" s="361">
        <v>66</v>
      </c>
      <c r="E318" s="361">
        <f t="shared" si="4"/>
        <v>222</v>
      </c>
    </row>
    <row r="319" spans="1:5">
      <c r="A319" s="776">
        <v>41640</v>
      </c>
      <c r="B319" s="361" t="s">
        <v>922</v>
      </c>
      <c r="C319" s="361">
        <v>149</v>
      </c>
      <c r="D319" s="361">
        <v>88</v>
      </c>
      <c r="E319" s="361">
        <f t="shared" si="4"/>
        <v>237</v>
      </c>
    </row>
    <row r="320" spans="1:5">
      <c r="A320" s="776">
        <v>41640</v>
      </c>
      <c r="B320" s="361" t="s">
        <v>2074</v>
      </c>
      <c r="C320" s="361">
        <v>200</v>
      </c>
      <c r="D320" s="361">
        <v>34</v>
      </c>
      <c r="E320" s="361">
        <f t="shared" si="4"/>
        <v>234</v>
      </c>
    </row>
    <row r="321" spans="1:5">
      <c r="A321" s="776">
        <v>41640</v>
      </c>
      <c r="B321" s="361" t="s">
        <v>2075</v>
      </c>
      <c r="C321" s="361">
        <v>69</v>
      </c>
      <c r="D321" s="361">
        <v>98</v>
      </c>
      <c r="E321" s="361">
        <f t="shared" si="4"/>
        <v>167</v>
      </c>
    </row>
    <row r="322" spans="1:5">
      <c r="A322" s="776">
        <v>41640</v>
      </c>
      <c r="B322" s="361" t="s">
        <v>923</v>
      </c>
      <c r="C322" s="361">
        <v>180</v>
      </c>
      <c r="D322" s="361">
        <v>95</v>
      </c>
      <c r="E322" s="361">
        <f t="shared" si="4"/>
        <v>275</v>
      </c>
    </row>
    <row r="323" spans="1:5">
      <c r="A323" s="776">
        <v>41640</v>
      </c>
      <c r="B323" s="361" t="s">
        <v>2076</v>
      </c>
      <c r="C323" s="361">
        <v>197</v>
      </c>
      <c r="D323" s="361">
        <v>91</v>
      </c>
      <c r="E323" s="361">
        <f t="shared" si="4"/>
        <v>288</v>
      </c>
    </row>
    <row r="324" spans="1:5">
      <c r="A324" s="776">
        <v>41640</v>
      </c>
      <c r="B324" s="361" t="s">
        <v>924</v>
      </c>
      <c r="C324" s="361">
        <v>150</v>
      </c>
      <c r="D324" s="361">
        <v>49</v>
      </c>
      <c r="E324" s="361">
        <f t="shared" si="4"/>
        <v>199</v>
      </c>
    </row>
    <row r="325" spans="1:5">
      <c r="A325" s="776">
        <v>41640</v>
      </c>
      <c r="B325" s="361" t="s">
        <v>2077</v>
      </c>
      <c r="C325" s="361">
        <v>74</v>
      </c>
      <c r="D325" s="361">
        <v>86</v>
      </c>
      <c r="E325" s="361">
        <f t="shared" si="4"/>
        <v>160</v>
      </c>
    </row>
    <row r="326" spans="1:5">
      <c r="A326" s="776">
        <v>41640</v>
      </c>
      <c r="B326" s="361" t="s">
        <v>925</v>
      </c>
      <c r="C326" s="361">
        <v>164</v>
      </c>
      <c r="D326" s="361">
        <v>66</v>
      </c>
      <c r="E326" s="361">
        <f t="shared" ref="E326:E389" si="5">SUM(C326:D326)</f>
        <v>230</v>
      </c>
    </row>
    <row r="327" spans="1:5">
      <c r="A327" s="776">
        <v>41640</v>
      </c>
      <c r="B327" s="361" t="s">
        <v>2078</v>
      </c>
      <c r="C327" s="361">
        <v>160</v>
      </c>
      <c r="D327" s="361">
        <v>74</v>
      </c>
      <c r="E327" s="361">
        <f t="shared" si="5"/>
        <v>234</v>
      </c>
    </row>
    <row r="328" spans="1:5">
      <c r="A328" s="776">
        <v>41640</v>
      </c>
      <c r="B328" s="361" t="s">
        <v>2022</v>
      </c>
      <c r="C328" s="361">
        <v>142</v>
      </c>
      <c r="D328" s="361">
        <v>88</v>
      </c>
      <c r="E328" s="361">
        <f t="shared" si="5"/>
        <v>230</v>
      </c>
    </row>
    <row r="329" spans="1:5">
      <c r="A329" s="776">
        <v>41640</v>
      </c>
      <c r="B329" s="361" t="s">
        <v>2079</v>
      </c>
      <c r="C329" s="361">
        <v>145</v>
      </c>
      <c r="D329" s="361">
        <v>66</v>
      </c>
      <c r="E329" s="361">
        <f t="shared" si="5"/>
        <v>211</v>
      </c>
    </row>
    <row r="330" spans="1:5">
      <c r="A330" s="776">
        <v>41640</v>
      </c>
      <c r="B330" s="361" t="s">
        <v>940</v>
      </c>
      <c r="C330" s="361">
        <v>59</v>
      </c>
      <c r="D330" s="361">
        <v>35</v>
      </c>
      <c r="E330" s="361">
        <f t="shared" si="5"/>
        <v>94</v>
      </c>
    </row>
    <row r="331" spans="1:5">
      <c r="A331" s="776">
        <v>41640</v>
      </c>
      <c r="B331" s="361" t="s">
        <v>2080</v>
      </c>
      <c r="C331" s="361">
        <v>94</v>
      </c>
      <c r="D331" s="361">
        <v>35</v>
      </c>
      <c r="E331" s="361">
        <f t="shared" si="5"/>
        <v>129</v>
      </c>
    </row>
    <row r="332" spans="1:5">
      <c r="A332" s="776">
        <v>41640</v>
      </c>
      <c r="B332" s="361" t="s">
        <v>928</v>
      </c>
      <c r="C332" s="361">
        <v>156</v>
      </c>
      <c r="D332" s="361">
        <v>66</v>
      </c>
      <c r="E332" s="361">
        <f t="shared" si="5"/>
        <v>222</v>
      </c>
    </row>
    <row r="333" spans="1:5">
      <c r="A333" s="776">
        <v>41640</v>
      </c>
      <c r="B333" s="361" t="s">
        <v>2081</v>
      </c>
      <c r="C333" s="361">
        <v>111</v>
      </c>
      <c r="D333" s="361">
        <v>28</v>
      </c>
      <c r="E333" s="361">
        <f t="shared" si="5"/>
        <v>139</v>
      </c>
    </row>
    <row r="334" spans="1:5">
      <c r="A334" s="776">
        <v>41640</v>
      </c>
      <c r="B334" s="361" t="s">
        <v>2082</v>
      </c>
      <c r="C334" s="361">
        <v>67</v>
      </c>
      <c r="D334" s="361">
        <v>31</v>
      </c>
      <c r="E334" s="361">
        <f t="shared" si="5"/>
        <v>98</v>
      </c>
    </row>
    <row r="335" spans="1:5">
      <c r="A335" s="776">
        <v>41640</v>
      </c>
      <c r="B335" s="361" t="s">
        <v>2083</v>
      </c>
      <c r="C335" s="361">
        <v>111</v>
      </c>
      <c r="D335" s="361">
        <v>31</v>
      </c>
      <c r="E335" s="361">
        <f t="shared" si="5"/>
        <v>142</v>
      </c>
    </row>
    <row r="336" spans="1:5">
      <c r="A336" s="776">
        <v>41640</v>
      </c>
      <c r="B336" s="361" t="s">
        <v>2084</v>
      </c>
      <c r="C336" s="361">
        <v>126</v>
      </c>
      <c r="D336" s="361">
        <v>39</v>
      </c>
      <c r="E336" s="361">
        <f t="shared" si="5"/>
        <v>165</v>
      </c>
    </row>
    <row r="337" spans="1:5">
      <c r="A337" s="776">
        <v>41640</v>
      </c>
      <c r="B337" s="361" t="s">
        <v>2085</v>
      </c>
      <c r="C337" s="361">
        <v>180</v>
      </c>
      <c r="D337" s="361">
        <v>48</v>
      </c>
      <c r="E337" s="361">
        <f t="shared" si="5"/>
        <v>228</v>
      </c>
    </row>
    <row r="338" spans="1:5">
      <c r="A338" s="776">
        <v>41640</v>
      </c>
      <c r="B338" s="361" t="s">
        <v>2028</v>
      </c>
      <c r="C338" s="361">
        <v>90</v>
      </c>
      <c r="D338" s="361">
        <v>66</v>
      </c>
      <c r="E338" s="361">
        <f t="shared" si="5"/>
        <v>156</v>
      </c>
    </row>
    <row r="339" spans="1:5">
      <c r="A339" s="776">
        <v>41640</v>
      </c>
      <c r="B339" s="361" t="s">
        <v>2086</v>
      </c>
      <c r="C339" s="361">
        <v>153</v>
      </c>
      <c r="D339" s="361">
        <v>58</v>
      </c>
      <c r="E339" s="361">
        <f t="shared" si="5"/>
        <v>211</v>
      </c>
    </row>
    <row r="340" spans="1:5">
      <c r="A340" s="776">
        <v>41640</v>
      </c>
      <c r="B340" s="361" t="s">
        <v>929</v>
      </c>
      <c r="C340" s="361">
        <v>181</v>
      </c>
      <c r="D340" s="361">
        <v>52</v>
      </c>
      <c r="E340" s="361">
        <f t="shared" si="5"/>
        <v>233</v>
      </c>
    </row>
    <row r="341" spans="1:5">
      <c r="A341" s="776">
        <v>41640</v>
      </c>
      <c r="B341" s="361" t="s">
        <v>2087</v>
      </c>
      <c r="C341" s="361">
        <v>69</v>
      </c>
      <c r="D341" s="361">
        <v>34</v>
      </c>
      <c r="E341" s="361">
        <f t="shared" si="5"/>
        <v>103</v>
      </c>
    </row>
    <row r="342" spans="1:5">
      <c r="A342" s="776">
        <v>41640</v>
      </c>
      <c r="B342" s="361" t="s">
        <v>2088</v>
      </c>
      <c r="C342" s="361">
        <v>155</v>
      </c>
      <c r="D342" s="361">
        <v>70</v>
      </c>
      <c r="E342" s="361">
        <f t="shared" si="5"/>
        <v>225</v>
      </c>
    </row>
    <row r="343" spans="1:5">
      <c r="A343" s="776">
        <v>41640</v>
      </c>
      <c r="B343" s="361" t="s">
        <v>2089</v>
      </c>
      <c r="C343" s="361">
        <v>200</v>
      </c>
      <c r="D343" s="361">
        <v>76</v>
      </c>
      <c r="E343" s="361">
        <f t="shared" si="5"/>
        <v>276</v>
      </c>
    </row>
    <row r="344" spans="1:5">
      <c r="A344" s="776">
        <v>41671</v>
      </c>
      <c r="B344" s="361" t="s">
        <v>2090</v>
      </c>
      <c r="C344" s="361">
        <v>53</v>
      </c>
      <c r="D344" s="361">
        <v>37</v>
      </c>
      <c r="E344" s="361">
        <f t="shared" si="5"/>
        <v>90</v>
      </c>
    </row>
    <row r="345" spans="1:5">
      <c r="A345" s="776">
        <v>41671</v>
      </c>
      <c r="B345" s="361" t="s">
        <v>2091</v>
      </c>
      <c r="C345" s="361">
        <v>162</v>
      </c>
      <c r="D345" s="361">
        <v>65</v>
      </c>
      <c r="E345" s="361">
        <f t="shared" si="5"/>
        <v>227</v>
      </c>
    </row>
    <row r="346" spans="1:5">
      <c r="A346" s="776">
        <v>41671</v>
      </c>
      <c r="B346" s="361" t="s">
        <v>2070</v>
      </c>
      <c r="C346" s="361">
        <v>115</v>
      </c>
      <c r="D346" s="361">
        <v>46</v>
      </c>
      <c r="E346" s="361">
        <f t="shared" si="5"/>
        <v>161</v>
      </c>
    </row>
    <row r="347" spans="1:5">
      <c r="A347" s="776">
        <v>41671</v>
      </c>
      <c r="B347" s="361" t="s">
        <v>2071</v>
      </c>
      <c r="C347" s="361">
        <v>102</v>
      </c>
      <c r="D347" s="361">
        <v>60</v>
      </c>
      <c r="E347" s="361">
        <f t="shared" si="5"/>
        <v>162</v>
      </c>
    </row>
    <row r="348" spans="1:5">
      <c r="A348" s="776">
        <v>41671</v>
      </c>
      <c r="B348" s="361" t="s">
        <v>2072</v>
      </c>
      <c r="C348" s="361">
        <v>56</v>
      </c>
      <c r="D348" s="361">
        <v>86</v>
      </c>
      <c r="E348" s="361">
        <f t="shared" si="5"/>
        <v>142</v>
      </c>
    </row>
    <row r="349" spans="1:5">
      <c r="A349" s="776">
        <v>41671</v>
      </c>
      <c r="B349" s="361" t="s">
        <v>2073</v>
      </c>
      <c r="C349" s="361">
        <v>186</v>
      </c>
      <c r="D349" s="361">
        <v>94</v>
      </c>
      <c r="E349" s="361">
        <f t="shared" si="5"/>
        <v>280</v>
      </c>
    </row>
    <row r="350" spans="1:5">
      <c r="A350" s="776">
        <v>41671</v>
      </c>
      <c r="B350" s="361" t="s">
        <v>922</v>
      </c>
      <c r="C350" s="361">
        <v>100</v>
      </c>
      <c r="D350" s="361">
        <v>98</v>
      </c>
      <c r="E350" s="361">
        <f t="shared" si="5"/>
        <v>198</v>
      </c>
    </row>
    <row r="351" spans="1:5">
      <c r="A351" s="776">
        <v>41671</v>
      </c>
      <c r="B351" s="361" t="s">
        <v>2074</v>
      </c>
      <c r="C351" s="361">
        <v>61</v>
      </c>
      <c r="D351" s="361">
        <v>77</v>
      </c>
      <c r="E351" s="361">
        <f t="shared" si="5"/>
        <v>138</v>
      </c>
    </row>
    <row r="352" spans="1:5">
      <c r="A352" s="776">
        <v>41671</v>
      </c>
      <c r="B352" s="361" t="s">
        <v>2075</v>
      </c>
      <c r="C352" s="361">
        <v>177</v>
      </c>
      <c r="D352" s="361">
        <v>40</v>
      </c>
      <c r="E352" s="361">
        <f t="shared" si="5"/>
        <v>217</v>
      </c>
    </row>
    <row r="353" spans="1:5">
      <c r="A353" s="776">
        <v>41671</v>
      </c>
      <c r="B353" s="361" t="s">
        <v>923</v>
      </c>
      <c r="C353" s="361">
        <v>106</v>
      </c>
      <c r="D353" s="361">
        <v>44</v>
      </c>
      <c r="E353" s="361">
        <f t="shared" si="5"/>
        <v>150</v>
      </c>
    </row>
    <row r="354" spans="1:5">
      <c r="A354" s="776">
        <v>41671</v>
      </c>
      <c r="B354" s="361" t="s">
        <v>2076</v>
      </c>
      <c r="C354" s="361">
        <v>53</v>
      </c>
      <c r="D354" s="361">
        <v>61</v>
      </c>
      <c r="E354" s="361">
        <f t="shared" si="5"/>
        <v>114</v>
      </c>
    </row>
    <row r="355" spans="1:5">
      <c r="A355" s="776">
        <v>41671</v>
      </c>
      <c r="B355" s="361" t="s">
        <v>924</v>
      </c>
      <c r="C355" s="361">
        <v>76</v>
      </c>
      <c r="D355" s="361">
        <v>76</v>
      </c>
      <c r="E355" s="361">
        <f t="shared" si="5"/>
        <v>152</v>
      </c>
    </row>
    <row r="356" spans="1:5">
      <c r="A356" s="776">
        <v>41671</v>
      </c>
      <c r="B356" s="361" t="s">
        <v>2077</v>
      </c>
      <c r="C356" s="361">
        <v>125</v>
      </c>
      <c r="D356" s="361">
        <v>50</v>
      </c>
      <c r="E356" s="361">
        <f t="shared" si="5"/>
        <v>175</v>
      </c>
    </row>
    <row r="357" spans="1:5">
      <c r="A357" s="776">
        <v>41671</v>
      </c>
      <c r="B357" s="361" t="s">
        <v>925</v>
      </c>
      <c r="C357" s="361">
        <v>75</v>
      </c>
      <c r="D357" s="361">
        <v>32</v>
      </c>
      <c r="E357" s="361">
        <f t="shared" si="5"/>
        <v>107</v>
      </c>
    </row>
    <row r="358" spans="1:5">
      <c r="A358" s="776">
        <v>41671</v>
      </c>
      <c r="B358" s="361" t="s">
        <v>2078</v>
      </c>
      <c r="C358" s="361">
        <v>76</v>
      </c>
      <c r="D358" s="361">
        <v>84</v>
      </c>
      <c r="E358" s="361">
        <f t="shared" si="5"/>
        <v>160</v>
      </c>
    </row>
    <row r="359" spans="1:5">
      <c r="A359" s="776">
        <v>41671</v>
      </c>
      <c r="B359" s="361" t="s">
        <v>2022</v>
      </c>
      <c r="C359" s="361">
        <v>198</v>
      </c>
      <c r="D359" s="361">
        <v>72</v>
      </c>
      <c r="E359" s="361">
        <f t="shared" si="5"/>
        <v>270</v>
      </c>
    </row>
    <row r="360" spans="1:5">
      <c r="A360" s="776">
        <v>41671</v>
      </c>
      <c r="B360" s="361" t="s">
        <v>2079</v>
      </c>
      <c r="C360" s="361">
        <v>67</v>
      </c>
      <c r="D360" s="361">
        <v>41</v>
      </c>
      <c r="E360" s="361">
        <f t="shared" si="5"/>
        <v>108</v>
      </c>
    </row>
    <row r="361" spans="1:5">
      <c r="A361" s="776">
        <v>41671</v>
      </c>
      <c r="B361" s="361" t="s">
        <v>940</v>
      </c>
      <c r="C361" s="361">
        <v>191</v>
      </c>
      <c r="D361" s="361">
        <v>71</v>
      </c>
      <c r="E361" s="361">
        <f t="shared" si="5"/>
        <v>262</v>
      </c>
    </row>
    <row r="362" spans="1:5">
      <c r="A362" s="776">
        <v>41671</v>
      </c>
      <c r="B362" s="361" t="s">
        <v>2080</v>
      </c>
      <c r="C362" s="361">
        <v>56</v>
      </c>
      <c r="D362" s="361">
        <v>65</v>
      </c>
      <c r="E362" s="361">
        <f t="shared" si="5"/>
        <v>121</v>
      </c>
    </row>
    <row r="363" spans="1:5">
      <c r="A363" s="776">
        <v>41671</v>
      </c>
      <c r="B363" s="361" t="s">
        <v>928</v>
      </c>
      <c r="C363" s="361">
        <v>129</v>
      </c>
      <c r="D363" s="361">
        <v>83</v>
      </c>
      <c r="E363" s="361">
        <f t="shared" si="5"/>
        <v>212</v>
      </c>
    </row>
    <row r="364" spans="1:5">
      <c r="A364" s="776">
        <v>41671</v>
      </c>
      <c r="B364" s="361" t="s">
        <v>2081</v>
      </c>
      <c r="C364" s="361">
        <v>200</v>
      </c>
      <c r="D364" s="361">
        <v>71</v>
      </c>
      <c r="E364" s="361">
        <f t="shared" si="5"/>
        <v>271</v>
      </c>
    </row>
    <row r="365" spans="1:5">
      <c r="A365" s="776">
        <v>41671</v>
      </c>
      <c r="B365" s="361" t="s">
        <v>2082</v>
      </c>
      <c r="C365" s="361">
        <v>80</v>
      </c>
      <c r="D365" s="361">
        <v>71</v>
      </c>
      <c r="E365" s="361">
        <f t="shared" si="5"/>
        <v>151</v>
      </c>
    </row>
    <row r="366" spans="1:5">
      <c r="A366" s="776">
        <v>41671</v>
      </c>
      <c r="B366" s="361" t="s">
        <v>2083</v>
      </c>
      <c r="C366" s="361">
        <v>98</v>
      </c>
      <c r="D366" s="361">
        <v>63</v>
      </c>
      <c r="E366" s="361">
        <f t="shared" si="5"/>
        <v>161</v>
      </c>
    </row>
    <row r="367" spans="1:5">
      <c r="A367" s="776">
        <v>41671</v>
      </c>
      <c r="B367" s="361" t="s">
        <v>2084</v>
      </c>
      <c r="C367" s="361">
        <v>173</v>
      </c>
      <c r="D367" s="361">
        <v>90</v>
      </c>
      <c r="E367" s="361">
        <f t="shared" si="5"/>
        <v>263</v>
      </c>
    </row>
    <row r="368" spans="1:5">
      <c r="A368" s="776">
        <v>41671</v>
      </c>
      <c r="B368" s="361" t="s">
        <v>2085</v>
      </c>
      <c r="C368" s="361">
        <v>185</v>
      </c>
      <c r="D368" s="361">
        <v>93</v>
      </c>
      <c r="E368" s="361">
        <f t="shared" si="5"/>
        <v>278</v>
      </c>
    </row>
    <row r="369" spans="1:5">
      <c r="A369" s="776">
        <v>41671</v>
      </c>
      <c r="B369" s="361" t="s">
        <v>2028</v>
      </c>
      <c r="C369" s="361">
        <v>93</v>
      </c>
      <c r="D369" s="361">
        <v>85</v>
      </c>
      <c r="E369" s="361">
        <f t="shared" si="5"/>
        <v>178</v>
      </c>
    </row>
    <row r="370" spans="1:5">
      <c r="A370" s="776">
        <v>41671</v>
      </c>
      <c r="B370" s="361" t="s">
        <v>2086</v>
      </c>
      <c r="C370" s="361">
        <v>81</v>
      </c>
      <c r="D370" s="361">
        <v>87</v>
      </c>
      <c r="E370" s="361">
        <f t="shared" si="5"/>
        <v>168</v>
      </c>
    </row>
    <row r="371" spans="1:5">
      <c r="A371" s="776">
        <v>41671</v>
      </c>
      <c r="B371" s="361" t="s">
        <v>929</v>
      </c>
      <c r="C371" s="361">
        <v>161</v>
      </c>
      <c r="D371" s="361">
        <v>28</v>
      </c>
      <c r="E371" s="361">
        <f t="shared" si="5"/>
        <v>189</v>
      </c>
    </row>
    <row r="372" spans="1:5">
      <c r="A372" s="776">
        <v>41671</v>
      </c>
      <c r="B372" s="361" t="s">
        <v>2087</v>
      </c>
      <c r="C372" s="361">
        <v>63</v>
      </c>
      <c r="D372" s="361">
        <v>69</v>
      </c>
      <c r="E372" s="361">
        <f t="shared" si="5"/>
        <v>132</v>
      </c>
    </row>
    <row r="373" spans="1:5">
      <c r="A373" s="776">
        <v>41671</v>
      </c>
      <c r="B373" s="361" t="s">
        <v>2088</v>
      </c>
      <c r="C373" s="361">
        <v>170</v>
      </c>
      <c r="D373" s="361">
        <v>78</v>
      </c>
      <c r="E373" s="361">
        <f t="shared" si="5"/>
        <v>248</v>
      </c>
    </row>
    <row r="374" spans="1:5">
      <c r="A374" s="776">
        <v>41671</v>
      </c>
      <c r="B374" s="361" t="s">
        <v>2089</v>
      </c>
      <c r="C374" s="361">
        <v>102</v>
      </c>
      <c r="D374" s="361">
        <v>48</v>
      </c>
      <c r="E374" s="361">
        <f t="shared" si="5"/>
        <v>150</v>
      </c>
    </row>
    <row r="375" spans="1:5">
      <c r="A375" s="776">
        <v>41671</v>
      </c>
      <c r="B375" s="361" t="s">
        <v>2090</v>
      </c>
      <c r="C375" s="361">
        <v>178</v>
      </c>
      <c r="D375" s="361">
        <v>80</v>
      </c>
      <c r="E375" s="361">
        <f t="shared" si="5"/>
        <v>258</v>
      </c>
    </row>
    <row r="376" spans="1:5">
      <c r="A376" s="776">
        <v>41671</v>
      </c>
      <c r="B376" s="361" t="s">
        <v>2091</v>
      </c>
      <c r="C376" s="361">
        <v>134</v>
      </c>
      <c r="D376" s="361">
        <v>36</v>
      </c>
      <c r="E376" s="361">
        <f t="shared" si="5"/>
        <v>170</v>
      </c>
    </row>
    <row r="377" spans="1:5">
      <c r="A377" s="776">
        <v>41699</v>
      </c>
      <c r="B377" s="361" t="s">
        <v>2070</v>
      </c>
      <c r="C377" s="361">
        <v>109</v>
      </c>
      <c r="D377" s="361">
        <v>73</v>
      </c>
      <c r="E377" s="361">
        <f t="shared" si="5"/>
        <v>182</v>
      </c>
    </row>
    <row r="378" spans="1:5">
      <c r="A378" s="776">
        <v>41699</v>
      </c>
      <c r="B378" s="361" t="s">
        <v>2071</v>
      </c>
      <c r="C378" s="361">
        <v>184</v>
      </c>
      <c r="D378" s="361">
        <v>52</v>
      </c>
      <c r="E378" s="361">
        <f t="shared" si="5"/>
        <v>236</v>
      </c>
    </row>
    <row r="379" spans="1:5">
      <c r="A379" s="776">
        <v>41699</v>
      </c>
      <c r="B379" s="361" t="s">
        <v>2072</v>
      </c>
      <c r="C379" s="361">
        <v>138</v>
      </c>
      <c r="D379" s="361">
        <v>62</v>
      </c>
      <c r="E379" s="361">
        <f t="shared" si="5"/>
        <v>200</v>
      </c>
    </row>
    <row r="380" spans="1:5">
      <c r="A380" s="776">
        <v>41699</v>
      </c>
      <c r="B380" s="361" t="s">
        <v>2073</v>
      </c>
      <c r="C380" s="361">
        <v>96</v>
      </c>
      <c r="D380" s="361">
        <v>45</v>
      </c>
      <c r="E380" s="361">
        <f t="shared" si="5"/>
        <v>141</v>
      </c>
    </row>
    <row r="381" spans="1:5">
      <c r="A381" s="776">
        <v>41699</v>
      </c>
      <c r="B381" s="361" t="s">
        <v>922</v>
      </c>
      <c r="C381" s="361">
        <v>166</v>
      </c>
      <c r="D381" s="361">
        <v>53</v>
      </c>
      <c r="E381" s="361">
        <f t="shared" si="5"/>
        <v>219</v>
      </c>
    </row>
    <row r="382" spans="1:5">
      <c r="A382" s="776">
        <v>41699</v>
      </c>
      <c r="B382" s="361" t="s">
        <v>2074</v>
      </c>
      <c r="C382" s="361">
        <v>73</v>
      </c>
      <c r="D382" s="361">
        <v>33</v>
      </c>
      <c r="E382" s="361">
        <f t="shared" si="5"/>
        <v>106</v>
      </c>
    </row>
    <row r="383" spans="1:5">
      <c r="A383" s="776">
        <v>41699</v>
      </c>
      <c r="B383" s="361" t="s">
        <v>2075</v>
      </c>
      <c r="C383" s="361">
        <v>70</v>
      </c>
      <c r="D383" s="361">
        <v>31</v>
      </c>
      <c r="E383" s="361">
        <f t="shared" si="5"/>
        <v>101</v>
      </c>
    </row>
    <row r="384" spans="1:5">
      <c r="A384" s="776">
        <v>41699</v>
      </c>
      <c r="B384" s="361" t="s">
        <v>923</v>
      </c>
      <c r="C384" s="361">
        <v>129</v>
      </c>
      <c r="D384" s="361">
        <v>30</v>
      </c>
      <c r="E384" s="361">
        <f t="shared" si="5"/>
        <v>159</v>
      </c>
    </row>
    <row r="385" spans="1:5">
      <c r="A385" s="776">
        <v>41699</v>
      </c>
      <c r="B385" s="361" t="s">
        <v>2076</v>
      </c>
      <c r="C385" s="361">
        <v>165</v>
      </c>
      <c r="D385" s="361">
        <v>100</v>
      </c>
      <c r="E385" s="361">
        <f t="shared" si="5"/>
        <v>265</v>
      </c>
    </row>
    <row r="386" spans="1:5">
      <c r="A386" s="776">
        <v>41699</v>
      </c>
      <c r="B386" s="361" t="s">
        <v>924</v>
      </c>
      <c r="C386" s="361">
        <v>88</v>
      </c>
      <c r="D386" s="361">
        <v>83</v>
      </c>
      <c r="E386" s="361">
        <f t="shared" si="5"/>
        <v>171</v>
      </c>
    </row>
    <row r="387" spans="1:5">
      <c r="A387" s="776">
        <v>41699</v>
      </c>
      <c r="B387" s="361" t="s">
        <v>2077</v>
      </c>
      <c r="C387" s="361">
        <v>56</v>
      </c>
      <c r="D387" s="361">
        <v>45</v>
      </c>
      <c r="E387" s="361">
        <f t="shared" si="5"/>
        <v>101</v>
      </c>
    </row>
    <row r="388" spans="1:5">
      <c r="A388" s="776">
        <v>41699</v>
      </c>
      <c r="B388" s="361" t="s">
        <v>925</v>
      </c>
      <c r="C388" s="361">
        <v>110</v>
      </c>
      <c r="D388" s="361">
        <v>88</v>
      </c>
      <c r="E388" s="361">
        <f t="shared" si="5"/>
        <v>198</v>
      </c>
    </row>
    <row r="389" spans="1:5">
      <c r="A389" s="776">
        <v>41699</v>
      </c>
      <c r="B389" s="361" t="s">
        <v>2078</v>
      </c>
      <c r="C389" s="361">
        <v>198</v>
      </c>
      <c r="D389" s="361">
        <v>56</v>
      </c>
      <c r="E389" s="361">
        <f t="shared" si="5"/>
        <v>254</v>
      </c>
    </row>
    <row r="390" spans="1:5">
      <c r="A390" s="776">
        <v>41699</v>
      </c>
      <c r="B390" s="361" t="s">
        <v>2022</v>
      </c>
      <c r="C390" s="361">
        <v>60</v>
      </c>
      <c r="D390" s="361">
        <v>37</v>
      </c>
      <c r="E390" s="361">
        <f t="shared" ref="E390:E407" si="6">SUM(C390:D390)</f>
        <v>97</v>
      </c>
    </row>
    <row r="391" spans="1:5">
      <c r="A391" s="776">
        <v>41699</v>
      </c>
      <c r="B391" s="361" t="s">
        <v>2079</v>
      </c>
      <c r="C391" s="361">
        <v>160</v>
      </c>
      <c r="D391" s="361">
        <v>60</v>
      </c>
      <c r="E391" s="361">
        <f t="shared" si="6"/>
        <v>220</v>
      </c>
    </row>
    <row r="392" spans="1:5">
      <c r="A392" s="776">
        <v>41699</v>
      </c>
      <c r="B392" s="361" t="s">
        <v>940</v>
      </c>
      <c r="C392" s="361">
        <v>135</v>
      </c>
      <c r="D392" s="361">
        <v>49</v>
      </c>
      <c r="E392" s="361">
        <f t="shared" si="6"/>
        <v>184</v>
      </c>
    </row>
    <row r="393" spans="1:5">
      <c r="A393" s="776">
        <v>41699</v>
      </c>
      <c r="B393" s="361" t="s">
        <v>2080</v>
      </c>
      <c r="C393" s="361">
        <v>134</v>
      </c>
      <c r="D393" s="361">
        <v>94</v>
      </c>
      <c r="E393" s="361">
        <f t="shared" si="6"/>
        <v>228</v>
      </c>
    </row>
    <row r="394" spans="1:5">
      <c r="A394" s="776">
        <v>41699</v>
      </c>
      <c r="B394" s="361" t="s">
        <v>928</v>
      </c>
      <c r="C394" s="361">
        <v>162</v>
      </c>
      <c r="D394" s="361">
        <v>44</v>
      </c>
      <c r="E394" s="361">
        <f t="shared" si="6"/>
        <v>206</v>
      </c>
    </row>
    <row r="395" spans="1:5">
      <c r="A395" s="776">
        <v>41699</v>
      </c>
      <c r="B395" s="361" t="s">
        <v>2081</v>
      </c>
      <c r="C395" s="361">
        <v>53</v>
      </c>
      <c r="D395" s="361">
        <v>65</v>
      </c>
      <c r="E395" s="361">
        <f t="shared" si="6"/>
        <v>118</v>
      </c>
    </row>
    <row r="396" spans="1:5">
      <c r="A396" s="776">
        <v>41699</v>
      </c>
      <c r="B396" s="361" t="s">
        <v>2082</v>
      </c>
      <c r="C396" s="361">
        <v>200</v>
      </c>
      <c r="D396" s="361">
        <v>90</v>
      </c>
      <c r="E396" s="361">
        <f t="shared" si="6"/>
        <v>290</v>
      </c>
    </row>
    <row r="397" spans="1:5">
      <c r="A397" s="776">
        <v>41699</v>
      </c>
      <c r="B397" s="361" t="s">
        <v>2083</v>
      </c>
      <c r="C397" s="361">
        <v>57</v>
      </c>
      <c r="D397" s="361">
        <v>86</v>
      </c>
      <c r="E397" s="361">
        <f t="shared" si="6"/>
        <v>143</v>
      </c>
    </row>
    <row r="398" spans="1:5">
      <c r="A398" s="776">
        <v>41699</v>
      </c>
      <c r="B398" s="361" t="s">
        <v>2084</v>
      </c>
      <c r="C398" s="361">
        <v>139</v>
      </c>
      <c r="D398" s="361">
        <v>43</v>
      </c>
      <c r="E398" s="361">
        <f t="shared" si="6"/>
        <v>182</v>
      </c>
    </row>
    <row r="399" spans="1:5">
      <c r="A399" s="776">
        <v>41699</v>
      </c>
      <c r="B399" s="361" t="s">
        <v>2085</v>
      </c>
      <c r="C399" s="361">
        <v>88</v>
      </c>
      <c r="D399" s="361">
        <v>36</v>
      </c>
      <c r="E399" s="361">
        <f t="shared" si="6"/>
        <v>124</v>
      </c>
    </row>
    <row r="400" spans="1:5">
      <c r="A400" s="776">
        <v>41699</v>
      </c>
      <c r="B400" s="361" t="s">
        <v>2028</v>
      </c>
      <c r="C400" s="361">
        <v>197</v>
      </c>
      <c r="D400" s="361">
        <v>68</v>
      </c>
      <c r="E400" s="361">
        <f t="shared" si="6"/>
        <v>265</v>
      </c>
    </row>
    <row r="401" spans="1:5">
      <c r="A401" s="776">
        <v>41699</v>
      </c>
      <c r="B401" s="361" t="s">
        <v>2086</v>
      </c>
      <c r="C401" s="361">
        <v>77</v>
      </c>
      <c r="D401" s="361">
        <v>74</v>
      </c>
      <c r="E401" s="361">
        <f t="shared" si="6"/>
        <v>151</v>
      </c>
    </row>
    <row r="402" spans="1:5">
      <c r="A402" s="776">
        <v>41699</v>
      </c>
      <c r="B402" s="361" t="s">
        <v>929</v>
      </c>
      <c r="C402" s="361">
        <v>159</v>
      </c>
      <c r="D402" s="361">
        <v>96</v>
      </c>
      <c r="E402" s="361">
        <f t="shared" si="6"/>
        <v>255</v>
      </c>
    </row>
    <row r="403" spans="1:5">
      <c r="A403" s="776">
        <v>41699</v>
      </c>
      <c r="B403" s="361" t="s">
        <v>2087</v>
      </c>
      <c r="C403" s="361">
        <v>185</v>
      </c>
      <c r="D403" s="361">
        <v>69</v>
      </c>
      <c r="E403" s="361">
        <f t="shared" si="6"/>
        <v>254</v>
      </c>
    </row>
    <row r="404" spans="1:5">
      <c r="A404" s="776">
        <v>41699</v>
      </c>
      <c r="B404" s="361" t="s">
        <v>2088</v>
      </c>
      <c r="C404" s="361">
        <v>88</v>
      </c>
      <c r="D404" s="361">
        <v>56</v>
      </c>
      <c r="E404" s="361">
        <f t="shared" si="6"/>
        <v>144</v>
      </c>
    </row>
    <row r="405" spans="1:5">
      <c r="A405" s="776">
        <v>41699</v>
      </c>
      <c r="B405" s="361" t="s">
        <v>2089</v>
      </c>
      <c r="C405" s="361">
        <v>83</v>
      </c>
      <c r="D405" s="361">
        <v>84</v>
      </c>
      <c r="E405" s="361">
        <f t="shared" si="6"/>
        <v>167</v>
      </c>
    </row>
    <row r="406" spans="1:5">
      <c r="A406" s="776">
        <v>41699</v>
      </c>
      <c r="B406" s="361" t="s">
        <v>2090</v>
      </c>
      <c r="C406" s="361">
        <v>144</v>
      </c>
      <c r="D406" s="361">
        <v>73</v>
      </c>
      <c r="E406" s="361">
        <f t="shared" si="6"/>
        <v>217</v>
      </c>
    </row>
    <row r="407" spans="1:5">
      <c r="A407" s="776">
        <v>41699</v>
      </c>
      <c r="B407" s="361" t="s">
        <v>2091</v>
      </c>
      <c r="C407" s="361">
        <v>78</v>
      </c>
      <c r="D407" s="361">
        <v>69</v>
      </c>
      <c r="E407" s="361">
        <f t="shared" si="6"/>
        <v>147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3:D18"/>
  <sheetViews>
    <sheetView showGridLines="0" workbookViewId="0">
      <selection activeCell="D5" sqref="D5"/>
    </sheetView>
  </sheetViews>
  <sheetFormatPr defaultColWidth="9.109375" defaultRowHeight="13.2"/>
  <cols>
    <col min="1" max="1" width="76.33203125" style="212" bestFit="1" customWidth="1"/>
    <col min="2" max="2" width="14.5546875" style="212" bestFit="1" customWidth="1"/>
    <col min="3" max="3" width="21.33203125" style="212" customWidth="1"/>
    <col min="4" max="4" width="29.6640625" style="212" customWidth="1"/>
    <col min="5" max="5" width="31" style="212" customWidth="1"/>
    <col min="6" max="6" width="9.88671875" style="212" bestFit="1" customWidth="1"/>
    <col min="7" max="10" width="9.109375" style="212"/>
    <col min="11" max="11" width="9.109375" style="212" customWidth="1"/>
    <col min="12" max="16384" width="9.109375" style="212"/>
  </cols>
  <sheetData>
    <row r="3" spans="1:4" ht="14.4">
      <c r="A3" s="835" t="s">
        <v>1930</v>
      </c>
      <c r="B3" s="708"/>
      <c r="C3" s="836" t="s">
        <v>1931</v>
      </c>
      <c r="D3" s="836"/>
    </row>
    <row r="4" spans="1:4" ht="14.4">
      <c r="A4" s="835"/>
      <c r="B4" s="708"/>
      <c r="C4" s="709" t="s">
        <v>1932</v>
      </c>
      <c r="D4" s="709" t="s">
        <v>1224</v>
      </c>
    </row>
    <row r="5" spans="1:4">
      <c r="A5" s="678" t="s">
        <v>1933</v>
      </c>
      <c r="C5" s="710">
        <v>200684165</v>
      </c>
      <c r="D5" s="711">
        <v>10065.49</v>
      </c>
    </row>
    <row r="6" spans="1:4">
      <c r="A6" s="678" t="s">
        <v>1934</v>
      </c>
      <c r="C6" s="710">
        <v>201853058</v>
      </c>
      <c r="D6" s="712">
        <v>0</v>
      </c>
    </row>
    <row r="7" spans="1:4">
      <c r="A7" s="678" t="s">
        <v>1935</v>
      </c>
      <c r="C7" s="710">
        <v>202352225</v>
      </c>
      <c r="D7" s="712">
        <v>117927.2</v>
      </c>
    </row>
    <row r="8" spans="1:4">
      <c r="A8" s="678" t="s">
        <v>1936</v>
      </c>
      <c r="C8" s="710">
        <v>202649638</v>
      </c>
      <c r="D8" s="712">
        <v>1558.09</v>
      </c>
    </row>
    <row r="9" spans="1:4">
      <c r="A9" s="678" t="s">
        <v>1937</v>
      </c>
      <c r="C9" s="710">
        <v>206423089</v>
      </c>
      <c r="D9" s="712">
        <v>6940.06</v>
      </c>
    </row>
    <row r="10" spans="1:4">
      <c r="A10" s="678" t="s">
        <v>1938</v>
      </c>
      <c r="C10" s="710">
        <v>208743393</v>
      </c>
      <c r="D10" s="712">
        <v>88</v>
      </c>
    </row>
    <row r="11" spans="1:4">
      <c r="A11" s="678" t="s">
        <v>1939</v>
      </c>
      <c r="C11" s="710">
        <v>211924246</v>
      </c>
      <c r="D11" s="712">
        <v>43617.120000000003</v>
      </c>
    </row>
    <row r="12" spans="1:4">
      <c r="A12" s="678" t="s">
        <v>1940</v>
      </c>
      <c r="C12" s="710">
        <v>212169635</v>
      </c>
      <c r="D12" s="712">
        <v>0</v>
      </c>
    </row>
    <row r="13" spans="1:4">
      <c r="A13" s="678" t="s">
        <v>1941</v>
      </c>
      <c r="C13" s="710">
        <v>213477359</v>
      </c>
      <c r="D13" s="712">
        <v>565936.93000000005</v>
      </c>
    </row>
    <row r="14" spans="1:4">
      <c r="A14" s="678" t="s">
        <v>1942</v>
      </c>
      <c r="C14" s="710">
        <v>214177453</v>
      </c>
      <c r="D14" s="712">
        <v>0</v>
      </c>
    </row>
    <row r="15" spans="1:4">
      <c r="A15" s="678" t="s">
        <v>1943</v>
      </c>
      <c r="C15" s="710">
        <v>214422560</v>
      </c>
      <c r="D15" s="712">
        <v>3000</v>
      </c>
    </row>
    <row r="16" spans="1:4">
      <c r="A16" s="678" t="s">
        <v>1944</v>
      </c>
      <c r="C16" s="710">
        <v>214430316</v>
      </c>
      <c r="D16" s="712">
        <v>96.96</v>
      </c>
    </row>
    <row r="17" spans="1:4">
      <c r="A17" s="678" t="s">
        <v>1945</v>
      </c>
      <c r="C17" s="710">
        <v>216335778</v>
      </c>
      <c r="D17" s="712">
        <v>-25931.81</v>
      </c>
    </row>
    <row r="18" spans="1:4">
      <c r="A18" s="678" t="s">
        <v>1946</v>
      </c>
      <c r="C18" s="710">
        <v>221114481</v>
      </c>
      <c r="D18" s="712">
        <v>47366.62</v>
      </c>
    </row>
  </sheetData>
  <mergeCells count="2">
    <mergeCell ref="A3:A4"/>
    <mergeCell ref="C3:D3"/>
  </mergeCells>
  <pageMargins left="0.7" right="0.7" top="0.75" bottom="0.75" header="0.3" footer="0.3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125"/>
  <dimension ref="A3:A34"/>
  <sheetViews>
    <sheetView showGridLines="0" workbookViewId="0"/>
  </sheetViews>
  <sheetFormatPr defaultRowHeight="14.4"/>
  <cols>
    <col min="1" max="1" width="19.6640625" bestFit="1" customWidth="1"/>
    <col min="4" max="4" width="19.6640625" bestFit="1" customWidth="1"/>
  </cols>
  <sheetData>
    <row r="3" spans="1:1">
      <c r="A3" s="366" t="s">
        <v>2092</v>
      </c>
    </row>
    <row r="4" spans="1:1">
      <c r="A4" t="s">
        <v>2070</v>
      </c>
    </row>
    <row r="5" spans="1:1">
      <c r="A5" t="s">
        <v>2071</v>
      </c>
    </row>
    <row r="6" spans="1:1">
      <c r="A6" t="s">
        <v>2072</v>
      </c>
    </row>
    <row r="7" spans="1:1">
      <c r="A7" t="s">
        <v>2073</v>
      </c>
    </row>
    <row r="8" spans="1:1">
      <c r="A8" t="s">
        <v>922</v>
      </c>
    </row>
    <row r="9" spans="1:1">
      <c r="A9" t="s">
        <v>2074</v>
      </c>
    </row>
    <row r="10" spans="1:1">
      <c r="A10" t="s">
        <v>2075</v>
      </c>
    </row>
    <row r="11" spans="1:1">
      <c r="A11" t="s">
        <v>923</v>
      </c>
    </row>
    <row r="12" spans="1:1">
      <c r="A12" t="s">
        <v>2076</v>
      </c>
    </row>
    <row r="13" spans="1:1">
      <c r="A13" t="s">
        <v>924</v>
      </c>
    </row>
    <row r="14" spans="1:1">
      <c r="A14" t="s">
        <v>2077</v>
      </c>
    </row>
    <row r="15" spans="1:1">
      <c r="A15" t="s">
        <v>925</v>
      </c>
    </row>
    <row r="16" spans="1:1">
      <c r="A16" t="s">
        <v>2078</v>
      </c>
    </row>
    <row r="17" spans="1:1">
      <c r="A17" t="s">
        <v>2022</v>
      </c>
    </row>
    <row r="18" spans="1:1">
      <c r="A18" t="s">
        <v>2079</v>
      </c>
    </row>
    <row r="19" spans="1:1">
      <c r="A19" t="s">
        <v>940</v>
      </c>
    </row>
    <row r="20" spans="1:1">
      <c r="A20" t="s">
        <v>2080</v>
      </c>
    </row>
    <row r="21" spans="1:1">
      <c r="A21" t="s">
        <v>928</v>
      </c>
    </row>
    <row r="22" spans="1:1">
      <c r="A22" t="s">
        <v>2081</v>
      </c>
    </row>
    <row r="23" spans="1:1">
      <c r="A23" t="s">
        <v>2082</v>
      </c>
    </row>
    <row r="24" spans="1:1">
      <c r="A24" t="s">
        <v>2083</v>
      </c>
    </row>
    <row r="25" spans="1:1">
      <c r="A25" t="s">
        <v>2084</v>
      </c>
    </row>
    <row r="26" spans="1:1">
      <c r="A26" t="s">
        <v>2085</v>
      </c>
    </row>
    <row r="27" spans="1:1">
      <c r="A27" t="s">
        <v>2028</v>
      </c>
    </row>
    <row r="28" spans="1:1">
      <c r="A28" t="s">
        <v>2086</v>
      </c>
    </row>
    <row r="29" spans="1:1">
      <c r="A29" t="s">
        <v>929</v>
      </c>
    </row>
    <row r="30" spans="1:1">
      <c r="A30" t="s">
        <v>2087</v>
      </c>
    </row>
    <row r="31" spans="1:1">
      <c r="A31" t="s">
        <v>2088</v>
      </c>
    </row>
    <row r="32" spans="1:1">
      <c r="A32" t="s">
        <v>2089</v>
      </c>
    </row>
    <row r="33" spans="1:1">
      <c r="A33" t="s">
        <v>2090</v>
      </c>
    </row>
    <row r="34" spans="1:1">
      <c r="A34" t="s">
        <v>2091</v>
      </c>
    </row>
  </sheetData>
  <pageMargins left="0.7" right="0.7" top="0.75" bottom="0.75" header="0.3" footer="0.3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32">
    <pageSetUpPr fitToPage="1"/>
  </sheetPr>
  <dimension ref="A3:E26"/>
  <sheetViews>
    <sheetView showGridLines="0" workbookViewId="0"/>
  </sheetViews>
  <sheetFormatPr defaultColWidth="11.44140625" defaultRowHeight="14.4"/>
  <cols>
    <col min="1" max="1" width="12.109375" style="377" customWidth="1"/>
    <col min="2" max="4" width="11.109375" style="377" customWidth="1"/>
    <col min="5" max="5" width="11" style="377" customWidth="1"/>
    <col min="6" max="6" width="11.44140625" style="377" customWidth="1"/>
    <col min="7" max="16384" width="11.44140625" style="377"/>
  </cols>
  <sheetData>
    <row r="3" spans="1:5" ht="21">
      <c r="A3" s="424" t="s">
        <v>1130</v>
      </c>
    </row>
    <row r="4" spans="1:5">
      <c r="A4" s="425" t="s">
        <v>1131</v>
      </c>
    </row>
    <row r="5" spans="1:5">
      <c r="A5" s="426"/>
    </row>
    <row r="6" spans="1:5">
      <c r="A6" s="427" t="s">
        <v>110</v>
      </c>
      <c r="B6" s="428" t="s">
        <v>1132</v>
      </c>
      <c r="C6" s="428" t="s">
        <v>1133</v>
      </c>
      <c r="D6" s="429" t="s">
        <v>1134</v>
      </c>
      <c r="E6" s="430"/>
    </row>
    <row r="7" spans="1:5">
      <c r="A7" s="431" t="s">
        <v>3</v>
      </c>
      <c r="B7" s="432">
        <v>0.42</v>
      </c>
      <c r="C7" s="432">
        <v>0.46</v>
      </c>
      <c r="D7" s="433">
        <v>0.75</v>
      </c>
      <c r="E7" s="434"/>
    </row>
    <row r="8" spans="1:5">
      <c r="A8" s="431" t="s">
        <v>4</v>
      </c>
      <c r="B8" s="432">
        <v>0.39</v>
      </c>
      <c r="C8" s="432">
        <v>0.51</v>
      </c>
      <c r="D8" s="433">
        <v>0.76</v>
      </c>
      <c r="E8" s="434"/>
    </row>
    <row r="9" spans="1:5">
      <c r="A9" s="431" t="s">
        <v>5</v>
      </c>
      <c r="B9" s="432">
        <v>0.28999999999999998</v>
      </c>
      <c r="C9" s="432">
        <v>0.38</v>
      </c>
      <c r="D9" s="433">
        <v>0.73</v>
      </c>
      <c r="E9" s="434"/>
    </row>
    <row r="10" spans="1:5">
      <c r="A10" s="431" t="s">
        <v>6</v>
      </c>
      <c r="B10" s="432">
        <v>0.33</v>
      </c>
      <c r="C10" s="432">
        <v>0.39</v>
      </c>
      <c r="D10" s="433">
        <v>0.75</v>
      </c>
      <c r="E10" s="434"/>
    </row>
    <row r="11" spans="1:5">
      <c r="A11" s="431" t="s">
        <v>7</v>
      </c>
      <c r="B11" s="432">
        <v>0.48</v>
      </c>
      <c r="C11" s="432">
        <v>0.53</v>
      </c>
      <c r="D11" s="433">
        <v>0.7</v>
      </c>
      <c r="E11" s="434"/>
    </row>
    <row r="12" spans="1:5">
      <c r="A12" s="435" t="s">
        <v>262</v>
      </c>
      <c r="B12" s="436">
        <v>0.51</v>
      </c>
      <c r="C12" s="436">
        <v>0.56999999999999995</v>
      </c>
      <c r="D12" s="437">
        <v>0.78</v>
      </c>
      <c r="E12" s="434"/>
    </row>
    <row r="13" spans="1:5">
      <c r="A13" s="438"/>
      <c r="B13" s="439"/>
      <c r="C13" s="439"/>
      <c r="D13" s="439"/>
      <c r="E13" s="439"/>
    </row>
    <row r="14" spans="1:5">
      <c r="A14" s="438"/>
      <c r="B14" s="438"/>
      <c r="C14" s="438"/>
      <c r="D14" s="438"/>
      <c r="E14" s="438"/>
    </row>
    <row r="15" spans="1:5">
      <c r="A15" s="438"/>
      <c r="B15" s="434"/>
      <c r="C15" s="434"/>
      <c r="D15" s="434"/>
      <c r="E15" s="434"/>
    </row>
    <row r="16" spans="1:5">
      <c r="A16" s="438"/>
      <c r="B16" s="434"/>
      <c r="C16" s="434"/>
      <c r="D16" s="434"/>
      <c r="E16" s="434"/>
    </row>
    <row r="17" spans="1:5">
      <c r="A17" s="438"/>
      <c r="B17" s="434"/>
      <c r="C17" s="434"/>
      <c r="D17" s="434"/>
      <c r="E17" s="434"/>
    </row>
    <row r="18" spans="1:5">
      <c r="A18" s="438"/>
      <c r="B18" s="434"/>
      <c r="C18" s="434"/>
      <c r="D18" s="434"/>
      <c r="E18" s="434"/>
    </row>
    <row r="19" spans="1:5">
      <c r="A19" s="438"/>
      <c r="B19" s="434"/>
      <c r="C19" s="434"/>
      <c r="D19" s="434"/>
      <c r="E19" s="434"/>
    </row>
    <row r="20" spans="1:5">
      <c r="A20" s="438"/>
      <c r="B20" s="434"/>
      <c r="C20" s="434"/>
      <c r="D20" s="434"/>
      <c r="E20" s="434"/>
    </row>
    <row r="21" spans="1:5">
      <c r="A21" s="438"/>
      <c r="B21" s="434"/>
      <c r="C21" s="434"/>
      <c r="D21" s="434"/>
      <c r="E21" s="434"/>
    </row>
    <row r="22" spans="1:5">
      <c r="A22" s="438"/>
      <c r="B22" s="434"/>
      <c r="C22" s="434"/>
      <c r="D22" s="434"/>
      <c r="E22" s="434"/>
    </row>
    <row r="23" spans="1:5">
      <c r="A23" s="438"/>
      <c r="B23" s="434"/>
      <c r="C23" s="434"/>
      <c r="D23" s="434"/>
      <c r="E23" s="434"/>
    </row>
    <row r="24" spans="1:5">
      <c r="A24" s="438"/>
      <c r="B24" s="434"/>
      <c r="C24" s="434"/>
      <c r="D24" s="434"/>
      <c r="E24" s="434"/>
    </row>
    <row r="25" spans="1:5">
      <c r="A25" s="438"/>
      <c r="B25" s="434"/>
      <c r="C25" s="438"/>
      <c r="D25" s="438"/>
      <c r="E25" s="438"/>
    </row>
    <row r="26" spans="1:5">
      <c r="A26" s="438"/>
      <c r="B26" s="434"/>
      <c r="C26" s="438"/>
      <c r="D26" s="438"/>
      <c r="E26" s="438"/>
    </row>
  </sheetData>
  <pageMargins left="0.75" right="0.75" top="1" bottom="1" header="0.5" footer="0.5"/>
  <pageSetup paperSize="0" scale="95" orientation="portrait" horizontalDpi="4294967292" verticalDpi="4294967292"/>
  <headerFooter alignWithMargins="0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33"/>
  <dimension ref="A4:C9"/>
  <sheetViews>
    <sheetView showGridLines="0" zoomScale="50" zoomScaleNormal="50" workbookViewId="0"/>
  </sheetViews>
  <sheetFormatPr defaultColWidth="9.109375" defaultRowHeight="14.4"/>
  <cols>
    <col min="1" max="1" width="10.109375" style="377" customWidth="1"/>
    <col min="2" max="2" width="10.44140625" style="377" customWidth="1"/>
    <col min="3" max="3" width="12" style="377" customWidth="1"/>
    <col min="4" max="16384" width="9.109375" style="377"/>
  </cols>
  <sheetData>
    <row r="4" spans="1:3">
      <c r="A4" s="440" t="s">
        <v>110</v>
      </c>
      <c r="B4" s="441" t="s">
        <v>1135</v>
      </c>
      <c r="C4" s="442" t="s">
        <v>1136</v>
      </c>
    </row>
    <row r="5" spans="1:3">
      <c r="A5" s="443" t="s">
        <v>3</v>
      </c>
      <c r="B5" s="444">
        <v>60983</v>
      </c>
      <c r="C5" s="445">
        <v>64983</v>
      </c>
    </row>
    <row r="6" spans="1:3">
      <c r="A6" s="443" t="s">
        <v>4</v>
      </c>
      <c r="B6" s="444">
        <v>56732</v>
      </c>
      <c r="C6" s="445">
        <v>68981</v>
      </c>
    </row>
    <row r="7" spans="1:3">
      <c r="A7" s="443" t="s">
        <v>5</v>
      </c>
      <c r="B7" s="444">
        <v>49831</v>
      </c>
      <c r="C7" s="445">
        <v>77398</v>
      </c>
    </row>
    <row r="8" spans="1:3">
      <c r="A8" s="443" t="s">
        <v>6</v>
      </c>
      <c r="B8" s="444">
        <v>43323</v>
      </c>
      <c r="C8" s="445">
        <v>88091</v>
      </c>
    </row>
    <row r="9" spans="1:3">
      <c r="A9" s="446" t="s">
        <v>7</v>
      </c>
      <c r="B9" s="446">
        <v>39879</v>
      </c>
      <c r="C9" s="447">
        <v>93733</v>
      </c>
    </row>
  </sheetData>
  <pageMargins left="0.75" right="0.75" top="1" bottom="1" header="0.5" footer="0.5"/>
  <headerFooter alignWithMargins="0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34"/>
  <dimension ref="A3:G20"/>
  <sheetViews>
    <sheetView showGridLines="0" zoomScale="80" zoomScaleNormal="80" workbookViewId="0"/>
  </sheetViews>
  <sheetFormatPr defaultColWidth="9.109375" defaultRowHeight="14.4"/>
  <cols>
    <col min="1" max="1" width="32.33203125" style="377" customWidth="1"/>
    <col min="2" max="3" width="11.6640625" style="377" customWidth="1"/>
    <col min="4" max="4" width="12.88671875" style="377" customWidth="1"/>
    <col min="5" max="6" width="11.6640625" style="377" customWidth="1"/>
    <col min="7" max="16384" width="9.109375" style="377"/>
  </cols>
  <sheetData>
    <row r="3" spans="1:7" ht="28.8">
      <c r="A3" s="448" t="s">
        <v>24</v>
      </c>
      <c r="B3" s="449" t="s">
        <v>1137</v>
      </c>
      <c r="C3" s="450" t="s">
        <v>1138</v>
      </c>
      <c r="D3" s="450" t="s">
        <v>1139</v>
      </c>
      <c r="E3" s="450" t="s">
        <v>1140</v>
      </c>
      <c r="F3" s="451" t="s">
        <v>1141</v>
      </c>
      <c r="G3" s="452"/>
    </row>
    <row r="4" spans="1:7">
      <c r="A4" s="453" t="s">
        <v>1142</v>
      </c>
      <c r="B4" s="454">
        <v>0.12</v>
      </c>
      <c r="C4" s="454">
        <v>0.14000000000000001</v>
      </c>
      <c r="D4" s="454">
        <v>0.21</v>
      </c>
      <c r="E4" s="454">
        <v>0.21</v>
      </c>
      <c r="F4" s="455">
        <v>0.32</v>
      </c>
      <c r="G4" s="456"/>
    </row>
    <row r="5" spans="1:7">
      <c r="A5" s="453" t="s">
        <v>1143</v>
      </c>
      <c r="B5" s="454">
        <v>0.15</v>
      </c>
      <c r="C5" s="454">
        <v>0.18</v>
      </c>
      <c r="D5" s="454">
        <v>0.24</v>
      </c>
      <c r="E5" s="454">
        <v>0.28999999999999998</v>
      </c>
      <c r="F5" s="455">
        <v>0.14000000000000001</v>
      </c>
      <c r="G5" s="456"/>
    </row>
    <row r="6" spans="1:7">
      <c r="A6" s="453" t="s">
        <v>1144</v>
      </c>
      <c r="B6" s="454">
        <v>0.09</v>
      </c>
      <c r="C6" s="454">
        <v>0.11</v>
      </c>
      <c r="D6" s="454">
        <v>0.32</v>
      </c>
      <c r="E6" s="454">
        <v>0.31</v>
      </c>
      <c r="F6" s="455">
        <v>0.17</v>
      </c>
      <c r="G6" s="456"/>
    </row>
    <row r="7" spans="1:7">
      <c r="A7" s="453" t="s">
        <v>1145</v>
      </c>
      <c r="B7" s="454">
        <v>0.18</v>
      </c>
      <c r="C7" s="454">
        <v>0.32</v>
      </c>
      <c r="D7" s="454">
        <v>0.32</v>
      </c>
      <c r="E7" s="454">
        <v>0.12</v>
      </c>
      <c r="F7" s="455">
        <v>0.08</v>
      </c>
      <c r="G7" s="456"/>
    </row>
    <row r="8" spans="1:7">
      <c r="A8" s="453" t="s">
        <v>1146</v>
      </c>
      <c r="B8" s="454">
        <v>0.02</v>
      </c>
      <c r="C8" s="454">
        <v>0.06</v>
      </c>
      <c r="D8" s="454">
        <v>0.32</v>
      </c>
      <c r="E8" s="454">
        <v>0.43</v>
      </c>
      <c r="F8" s="455">
        <v>0.17</v>
      </c>
      <c r="G8" s="456"/>
    </row>
    <row r="9" spans="1:7">
      <c r="A9" s="453" t="s">
        <v>1147</v>
      </c>
      <c r="B9" s="454">
        <v>0.16</v>
      </c>
      <c r="C9" s="454">
        <v>0.19</v>
      </c>
      <c r="D9" s="454">
        <v>0.32</v>
      </c>
      <c r="E9" s="454">
        <v>0.21</v>
      </c>
      <c r="F9" s="455">
        <v>0.12</v>
      </c>
      <c r="G9" s="456"/>
    </row>
    <row r="10" spans="1:7">
      <c r="A10" s="453" t="s">
        <v>1148</v>
      </c>
      <c r="B10" s="454">
        <v>0.05</v>
      </c>
      <c r="C10" s="454">
        <v>0.09</v>
      </c>
      <c r="D10" s="454">
        <v>0.32</v>
      </c>
      <c r="E10" s="454">
        <v>0.38</v>
      </c>
      <c r="F10" s="455">
        <v>0.16</v>
      </c>
      <c r="G10" s="456"/>
    </row>
    <row r="11" spans="1:7">
      <c r="A11" s="453" t="s">
        <v>1149</v>
      </c>
      <c r="B11" s="454">
        <v>0.24</v>
      </c>
      <c r="C11" s="454">
        <v>0.21</v>
      </c>
      <c r="D11" s="454">
        <v>0.28000000000000003</v>
      </c>
      <c r="E11" s="454">
        <v>0.15</v>
      </c>
      <c r="F11" s="455">
        <v>0.12</v>
      </c>
      <c r="G11" s="456"/>
    </row>
    <row r="12" spans="1:7">
      <c r="A12" s="453" t="s">
        <v>1150</v>
      </c>
      <c r="B12" s="457">
        <v>0.06</v>
      </c>
      <c r="C12" s="457">
        <v>0.28000000000000003</v>
      </c>
      <c r="D12" s="457">
        <v>0.24</v>
      </c>
      <c r="E12" s="457">
        <v>0.25</v>
      </c>
      <c r="F12" s="458">
        <v>0.17</v>
      </c>
      <c r="G12" s="456"/>
    </row>
    <row r="13" spans="1:7">
      <c r="A13" s="459" t="s">
        <v>1151</v>
      </c>
      <c r="B13" s="460">
        <v>0.03</v>
      </c>
      <c r="C13" s="460">
        <v>0.09</v>
      </c>
      <c r="D13" s="460">
        <v>0.2</v>
      </c>
      <c r="E13" s="460">
        <v>0.27</v>
      </c>
      <c r="F13" s="461">
        <v>0.41</v>
      </c>
      <c r="G13" s="456"/>
    </row>
    <row r="14" spans="1:7">
      <c r="A14" s="452"/>
      <c r="B14" s="452"/>
      <c r="C14" s="452"/>
      <c r="D14" s="452"/>
      <c r="E14" s="452"/>
      <c r="F14" s="452"/>
      <c r="G14" s="452"/>
    </row>
    <row r="15" spans="1:7">
      <c r="A15" s="452"/>
      <c r="B15" s="452"/>
      <c r="C15" s="452"/>
      <c r="D15" s="452"/>
      <c r="E15" s="452"/>
      <c r="F15" s="452"/>
      <c r="G15" s="452"/>
    </row>
    <row r="16" spans="1:7">
      <c r="A16" s="452"/>
      <c r="B16" s="452"/>
      <c r="C16" s="452"/>
      <c r="D16" s="452"/>
      <c r="E16" s="452"/>
      <c r="F16" s="452"/>
      <c r="G16" s="452"/>
    </row>
    <row r="17" spans="1:7">
      <c r="A17" s="452"/>
      <c r="B17" s="452"/>
      <c r="C17" s="452"/>
      <c r="D17" s="452"/>
      <c r="E17" s="452"/>
      <c r="F17" s="452"/>
      <c r="G17" s="452"/>
    </row>
    <row r="18" spans="1:7">
      <c r="A18" s="462"/>
      <c r="B18" s="452"/>
      <c r="C18" s="452"/>
      <c r="D18" s="452"/>
      <c r="E18" s="452"/>
      <c r="F18" s="452"/>
      <c r="G18" s="452"/>
    </row>
    <row r="19" spans="1:7">
      <c r="A19" s="452"/>
      <c r="B19" s="452"/>
      <c r="C19" s="452"/>
      <c r="D19" s="452"/>
      <c r="E19" s="452"/>
      <c r="F19" s="452"/>
      <c r="G19" s="452"/>
    </row>
    <row r="20" spans="1:7">
      <c r="A20" s="425"/>
      <c r="B20" s="452"/>
      <c r="C20" s="452"/>
      <c r="D20" s="452"/>
      <c r="E20" s="452"/>
      <c r="F20" s="452"/>
      <c r="G20" s="452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35"/>
  <dimension ref="A3:A203"/>
  <sheetViews>
    <sheetView showGridLines="0" workbookViewId="0"/>
  </sheetViews>
  <sheetFormatPr defaultColWidth="9.109375" defaultRowHeight="14.4"/>
  <cols>
    <col min="1" max="1" width="12.33203125" style="377" customWidth="1"/>
    <col min="2" max="16384" width="9.109375" style="377"/>
  </cols>
  <sheetData>
    <row r="3" spans="1:1">
      <c r="A3" s="463" t="s">
        <v>1152</v>
      </c>
    </row>
    <row r="4" spans="1:1">
      <c r="A4" s="396">
        <v>19874</v>
      </c>
    </row>
    <row r="5" spans="1:1">
      <c r="A5" s="396">
        <v>19382</v>
      </c>
    </row>
    <row r="6" spans="1:1">
      <c r="A6" s="396">
        <v>20064</v>
      </c>
    </row>
    <row r="7" spans="1:1">
      <c r="A7" s="396">
        <v>21026</v>
      </c>
    </row>
    <row r="8" spans="1:1">
      <c r="A8" s="396">
        <v>22178</v>
      </c>
    </row>
    <row r="9" spans="1:1">
      <c r="A9" s="396">
        <v>22110</v>
      </c>
    </row>
    <row r="10" spans="1:1">
      <c r="A10" s="396">
        <v>21926</v>
      </c>
    </row>
    <row r="11" spans="1:1">
      <c r="A11" s="396">
        <v>21405</v>
      </c>
    </row>
    <row r="12" spans="1:1">
      <c r="A12" s="396">
        <v>21733</v>
      </c>
    </row>
    <row r="13" spans="1:1">
      <c r="A13" s="396">
        <v>21267</v>
      </c>
    </row>
    <row r="14" spans="1:1">
      <c r="A14" s="396">
        <v>21523</v>
      </c>
    </row>
    <row r="15" spans="1:1">
      <c r="A15" s="396">
        <v>21865</v>
      </c>
    </row>
    <row r="16" spans="1:1">
      <c r="A16" s="396">
        <v>21210</v>
      </c>
    </row>
    <row r="17" spans="1:1">
      <c r="A17" s="396">
        <v>21402</v>
      </c>
    </row>
    <row r="18" spans="1:1">
      <c r="A18" s="396">
        <v>21610</v>
      </c>
    </row>
    <row r="19" spans="1:1">
      <c r="A19" s="396">
        <v>20699</v>
      </c>
    </row>
    <row r="20" spans="1:1">
      <c r="A20" s="396">
        <v>20962</v>
      </c>
    </row>
    <row r="21" spans="1:1">
      <c r="A21" s="396">
        <v>20195</v>
      </c>
    </row>
    <row r="22" spans="1:1">
      <c r="A22" s="396">
        <v>19592</v>
      </c>
    </row>
    <row r="23" spans="1:1">
      <c r="A23" s="396">
        <v>19699</v>
      </c>
    </row>
    <row r="24" spans="1:1">
      <c r="A24" s="396">
        <v>19617</v>
      </c>
    </row>
    <row r="25" spans="1:1">
      <c r="A25" s="396">
        <v>18599</v>
      </c>
    </row>
    <row r="26" spans="1:1">
      <c r="A26" s="396">
        <v>17482</v>
      </c>
    </row>
    <row r="27" spans="1:1">
      <c r="A27" s="396">
        <v>17549</v>
      </c>
    </row>
    <row r="28" spans="1:1">
      <c r="A28" s="396">
        <v>17970</v>
      </c>
    </row>
    <row r="29" spans="1:1">
      <c r="A29" s="396">
        <v>18618</v>
      </c>
    </row>
    <row r="30" spans="1:1">
      <c r="A30" s="396">
        <v>19194</v>
      </c>
    </row>
    <row r="31" spans="1:1">
      <c r="A31" s="396">
        <v>19712</v>
      </c>
    </row>
    <row r="32" spans="1:1">
      <c r="A32" s="396">
        <v>20450</v>
      </c>
    </row>
    <row r="33" spans="1:1">
      <c r="A33" s="396">
        <v>19462</v>
      </c>
    </row>
    <row r="34" spans="1:1">
      <c r="A34" s="396">
        <v>20677</v>
      </c>
    </row>
    <row r="35" spans="1:1">
      <c r="A35" s="396">
        <v>20834</v>
      </c>
    </row>
    <row r="36" spans="1:1">
      <c r="A36" s="396">
        <v>21339</v>
      </c>
    </row>
    <row r="37" spans="1:1">
      <c r="A37" s="396">
        <v>21507</v>
      </c>
    </row>
    <row r="38" spans="1:1">
      <c r="A38" s="396">
        <v>21133</v>
      </c>
    </row>
    <row r="39" spans="1:1">
      <c r="A39" s="396">
        <v>21636</v>
      </c>
    </row>
    <row r="40" spans="1:1">
      <c r="A40" s="396">
        <v>21659</v>
      </c>
    </row>
    <row r="41" spans="1:1">
      <c r="A41" s="396">
        <v>22234</v>
      </c>
    </row>
    <row r="42" spans="1:1">
      <c r="A42" s="396">
        <v>22504</v>
      </c>
    </row>
    <row r="43" spans="1:1">
      <c r="A43" s="396">
        <v>21902</v>
      </c>
    </row>
    <row r="44" spans="1:1">
      <c r="A44" s="396">
        <v>21995</v>
      </c>
    </row>
    <row r="45" spans="1:1">
      <c r="A45" s="396">
        <v>21723</v>
      </c>
    </row>
    <row r="46" spans="1:1">
      <c r="A46" s="396">
        <v>22008</v>
      </c>
    </row>
    <row r="47" spans="1:1">
      <c r="A47" s="396">
        <v>21666</v>
      </c>
    </row>
    <row r="48" spans="1:1">
      <c r="A48" s="396">
        <v>21771</v>
      </c>
    </row>
    <row r="49" spans="1:1">
      <c r="A49" s="396">
        <v>22970</v>
      </c>
    </row>
    <row r="50" spans="1:1">
      <c r="A50" s="396">
        <v>23236</v>
      </c>
    </row>
    <row r="51" spans="1:1">
      <c r="A51" s="396">
        <v>22983</v>
      </c>
    </row>
    <row r="52" spans="1:1">
      <c r="A52" s="396">
        <v>22183</v>
      </c>
    </row>
    <row r="53" spans="1:1">
      <c r="A53" s="396">
        <v>21757</v>
      </c>
    </row>
    <row r="54" spans="1:1">
      <c r="A54" s="396">
        <v>22039</v>
      </c>
    </row>
    <row r="55" spans="1:1">
      <c r="A55" s="396">
        <v>22175</v>
      </c>
    </row>
    <row r="56" spans="1:1">
      <c r="A56" s="396">
        <v>22882</v>
      </c>
    </row>
    <row r="57" spans="1:1">
      <c r="A57" s="396">
        <v>23183</v>
      </c>
    </row>
    <row r="58" spans="1:1">
      <c r="A58" s="396">
        <v>22461</v>
      </c>
    </row>
    <row r="59" spans="1:1">
      <c r="A59" s="396">
        <v>22578</v>
      </c>
    </row>
    <row r="60" spans="1:1">
      <c r="A60" s="396">
        <v>22404</v>
      </c>
    </row>
    <row r="61" spans="1:1">
      <c r="A61" s="396">
        <v>21828</v>
      </c>
    </row>
    <row r="62" spans="1:1">
      <c r="A62" s="396">
        <v>21853</v>
      </c>
    </row>
    <row r="63" spans="1:1">
      <c r="A63" s="396">
        <v>22140</v>
      </c>
    </row>
    <row r="64" spans="1:1">
      <c r="A64" s="396">
        <v>21887</v>
      </c>
    </row>
    <row r="65" spans="1:1">
      <c r="A65" s="396">
        <v>21369</v>
      </c>
    </row>
    <row r="66" spans="1:1">
      <c r="A66" s="396">
        <v>21087</v>
      </c>
    </row>
    <row r="67" spans="1:1">
      <c r="A67" s="396">
        <v>20306</v>
      </c>
    </row>
    <row r="68" spans="1:1">
      <c r="A68" s="396">
        <v>20257</v>
      </c>
    </row>
    <row r="69" spans="1:1">
      <c r="A69" s="396">
        <v>19996</v>
      </c>
    </row>
    <row r="70" spans="1:1">
      <c r="A70" s="396">
        <v>19609</v>
      </c>
    </row>
    <row r="71" spans="1:1">
      <c r="A71" s="396">
        <v>19422</v>
      </c>
    </row>
    <row r="72" spans="1:1">
      <c r="A72" s="396">
        <v>20001</v>
      </c>
    </row>
    <row r="73" spans="1:1">
      <c r="A73" s="396">
        <v>19937</v>
      </c>
    </row>
    <row r="74" spans="1:1">
      <c r="A74" s="396">
        <v>20368</v>
      </c>
    </row>
    <row r="75" spans="1:1">
      <c r="A75" s="396">
        <v>20959</v>
      </c>
    </row>
    <row r="76" spans="1:1">
      <c r="A76" s="396">
        <v>21809</v>
      </c>
    </row>
    <row r="77" spans="1:1">
      <c r="A77" s="396">
        <v>21795</v>
      </c>
    </row>
    <row r="78" spans="1:1">
      <c r="A78" s="396">
        <v>23145</v>
      </c>
    </row>
    <row r="79" spans="1:1">
      <c r="A79" s="396">
        <v>23696</v>
      </c>
    </row>
    <row r="80" spans="1:1">
      <c r="A80" s="396">
        <v>23666</v>
      </c>
    </row>
    <row r="81" spans="1:1">
      <c r="A81" s="396">
        <v>23841</v>
      </c>
    </row>
    <row r="82" spans="1:1">
      <c r="A82" s="396">
        <v>24322</v>
      </c>
    </row>
    <row r="83" spans="1:1">
      <c r="A83" s="396">
        <v>25073</v>
      </c>
    </row>
    <row r="84" spans="1:1">
      <c r="A84" s="396">
        <v>24808</v>
      </c>
    </row>
    <row r="85" spans="1:1">
      <c r="A85" s="396">
        <v>24869</v>
      </c>
    </row>
    <row r="86" spans="1:1">
      <c r="A86" s="396">
        <v>24719</v>
      </c>
    </row>
    <row r="87" spans="1:1">
      <c r="A87" s="396">
        <v>24457</v>
      </c>
    </row>
    <row r="88" spans="1:1">
      <c r="A88" s="396">
        <v>24651</v>
      </c>
    </row>
    <row r="89" spans="1:1">
      <c r="A89" s="396">
        <v>24926</v>
      </c>
    </row>
    <row r="90" spans="1:1">
      <c r="A90" s="396">
        <v>24115</v>
      </c>
    </row>
    <row r="91" spans="1:1">
      <c r="A91" s="396">
        <v>24136</v>
      </c>
    </row>
    <row r="92" spans="1:1">
      <c r="A92" s="396">
        <v>23485</v>
      </c>
    </row>
    <row r="93" spans="1:1">
      <c r="A93" s="396">
        <v>23360</v>
      </c>
    </row>
    <row r="94" spans="1:1">
      <c r="A94" s="396">
        <v>24140</v>
      </c>
    </row>
    <row r="95" spans="1:1">
      <c r="A95" s="396">
        <v>23947</v>
      </c>
    </row>
    <row r="96" spans="1:1">
      <c r="A96" s="396">
        <v>24082</v>
      </c>
    </row>
    <row r="97" spans="1:1">
      <c r="A97" s="396">
        <v>24710</v>
      </c>
    </row>
    <row r="98" spans="1:1">
      <c r="A98" s="396">
        <v>24622</v>
      </c>
    </row>
    <row r="99" spans="1:1">
      <c r="A99" s="396">
        <v>23995</v>
      </c>
    </row>
    <row r="100" spans="1:1">
      <c r="A100" s="396">
        <v>23638</v>
      </c>
    </row>
    <row r="101" spans="1:1">
      <c r="A101" s="396">
        <v>23979</v>
      </c>
    </row>
    <row r="102" spans="1:1">
      <c r="A102" s="396">
        <v>23811</v>
      </c>
    </row>
    <row r="103" spans="1:1">
      <c r="A103" s="396">
        <v>23884</v>
      </c>
    </row>
    <row r="104" spans="1:1">
      <c r="A104" s="396">
        <v>22972</v>
      </c>
    </row>
    <row r="105" spans="1:1">
      <c r="A105" s="396">
        <v>23540</v>
      </c>
    </row>
    <row r="106" spans="1:1">
      <c r="A106" s="396">
        <v>22653</v>
      </c>
    </row>
    <row r="107" spans="1:1">
      <c r="A107" s="396">
        <v>21582</v>
      </c>
    </row>
    <row r="108" spans="1:1">
      <c r="A108" s="396">
        <v>21226</v>
      </c>
    </row>
    <row r="109" spans="1:1">
      <c r="A109" s="396">
        <v>21373</v>
      </c>
    </row>
    <row r="110" spans="1:1">
      <c r="A110" s="396">
        <v>22002</v>
      </c>
    </row>
    <row r="111" spans="1:1">
      <c r="A111" s="396">
        <v>22255</v>
      </c>
    </row>
    <row r="112" spans="1:1">
      <c r="A112" s="396">
        <v>23268</v>
      </c>
    </row>
    <row r="113" spans="1:1">
      <c r="A113" s="396">
        <v>24315</v>
      </c>
    </row>
    <row r="114" spans="1:1">
      <c r="A114" s="396">
        <v>23682</v>
      </c>
    </row>
    <row r="115" spans="1:1">
      <c r="A115" s="396">
        <v>23255</v>
      </c>
    </row>
    <row r="116" spans="1:1">
      <c r="A116" s="396">
        <v>23936</v>
      </c>
    </row>
    <row r="117" spans="1:1">
      <c r="A117" s="396">
        <v>24438</v>
      </c>
    </row>
    <row r="118" spans="1:1">
      <c r="A118" s="396">
        <v>24363</v>
      </c>
    </row>
    <row r="119" spans="1:1">
      <c r="A119" s="396">
        <v>25360</v>
      </c>
    </row>
    <row r="120" spans="1:1">
      <c r="A120" s="396">
        <v>24413</v>
      </c>
    </row>
    <row r="121" spans="1:1">
      <c r="A121" s="396">
        <v>23838</v>
      </c>
    </row>
    <row r="122" spans="1:1">
      <c r="A122" s="396">
        <v>24318</v>
      </c>
    </row>
    <row r="123" spans="1:1">
      <c r="A123" s="396">
        <v>24648</v>
      </c>
    </row>
    <row r="124" spans="1:1">
      <c r="A124" s="396">
        <v>24046</v>
      </c>
    </row>
    <row r="125" spans="1:1">
      <c r="A125" s="396">
        <v>24021</v>
      </c>
    </row>
    <row r="126" spans="1:1">
      <c r="A126" s="396">
        <v>22947</v>
      </c>
    </row>
    <row r="127" spans="1:1">
      <c r="A127" s="396">
        <v>23091</v>
      </c>
    </row>
    <row r="128" spans="1:1">
      <c r="A128" s="396">
        <v>23234</v>
      </c>
    </row>
    <row r="129" spans="1:1">
      <c r="A129" s="396">
        <v>23312</v>
      </c>
    </row>
    <row r="130" spans="1:1">
      <c r="A130" s="396">
        <v>23887</v>
      </c>
    </row>
    <row r="131" spans="1:1">
      <c r="A131" s="396">
        <v>23262</v>
      </c>
    </row>
    <row r="132" spans="1:1">
      <c r="A132" s="396">
        <v>22572</v>
      </c>
    </row>
    <row r="133" spans="1:1">
      <c r="A133" s="396">
        <v>22897</v>
      </c>
    </row>
    <row r="134" spans="1:1">
      <c r="A134" s="396">
        <v>23649</v>
      </c>
    </row>
    <row r="135" spans="1:1">
      <c r="A135" s="396">
        <v>23739</v>
      </c>
    </row>
    <row r="136" spans="1:1">
      <c r="A136" s="396">
        <v>22971</v>
      </c>
    </row>
    <row r="137" spans="1:1">
      <c r="A137" s="396">
        <v>23374</v>
      </c>
    </row>
    <row r="138" spans="1:1">
      <c r="A138" s="396">
        <v>22803</v>
      </c>
    </row>
    <row r="139" spans="1:1">
      <c r="A139" s="396">
        <v>23751</v>
      </c>
    </row>
    <row r="140" spans="1:1">
      <c r="A140" s="396">
        <v>23748</v>
      </c>
    </row>
    <row r="141" spans="1:1">
      <c r="A141" s="396">
        <v>23797</v>
      </c>
    </row>
    <row r="142" spans="1:1">
      <c r="A142" s="396">
        <v>23616</v>
      </c>
    </row>
    <row r="143" spans="1:1">
      <c r="A143" s="396">
        <v>23690</v>
      </c>
    </row>
    <row r="144" spans="1:1">
      <c r="A144" s="396">
        <v>23135</v>
      </c>
    </row>
    <row r="145" spans="1:1">
      <c r="A145" s="396">
        <v>23936</v>
      </c>
    </row>
    <row r="146" spans="1:1">
      <c r="A146" s="396">
        <v>24380</v>
      </c>
    </row>
    <row r="147" spans="1:1">
      <c r="A147" s="396">
        <v>24324</v>
      </c>
    </row>
    <row r="148" spans="1:1">
      <c r="A148" s="396">
        <v>25172</v>
      </c>
    </row>
    <row r="149" spans="1:1">
      <c r="A149" s="396">
        <v>25391</v>
      </c>
    </row>
    <row r="150" spans="1:1">
      <c r="A150" s="396">
        <v>25367</v>
      </c>
    </row>
    <row r="151" spans="1:1">
      <c r="A151" s="396">
        <v>25179</v>
      </c>
    </row>
    <row r="152" spans="1:1">
      <c r="A152" s="396">
        <v>26059</v>
      </c>
    </row>
    <row r="153" spans="1:1">
      <c r="A153" s="396">
        <v>26488</v>
      </c>
    </row>
    <row r="154" spans="1:1">
      <c r="A154" s="396">
        <v>26426</v>
      </c>
    </row>
    <row r="155" spans="1:1">
      <c r="A155" s="396">
        <v>26680</v>
      </c>
    </row>
    <row r="156" spans="1:1">
      <c r="A156" s="396">
        <v>27149</v>
      </c>
    </row>
    <row r="157" spans="1:1">
      <c r="A157" s="396">
        <v>26751</v>
      </c>
    </row>
    <row r="158" spans="1:1">
      <c r="A158" s="396">
        <v>26760</v>
      </c>
    </row>
    <row r="159" spans="1:1">
      <c r="A159" s="396">
        <v>27197</v>
      </c>
    </row>
    <row r="160" spans="1:1">
      <c r="A160" s="396">
        <v>27497</v>
      </c>
    </row>
    <row r="161" spans="1:1">
      <c r="A161" s="396">
        <v>27661</v>
      </c>
    </row>
    <row r="162" spans="1:1">
      <c r="A162" s="396">
        <v>27878</v>
      </c>
    </row>
    <row r="163" spans="1:1">
      <c r="A163" s="396">
        <v>27852</v>
      </c>
    </row>
    <row r="164" spans="1:1">
      <c r="A164" s="396">
        <v>27961</v>
      </c>
    </row>
    <row r="165" spans="1:1">
      <c r="A165" s="396">
        <v>27739</v>
      </c>
    </row>
    <row r="166" spans="1:1">
      <c r="A166" s="396">
        <v>28042</v>
      </c>
    </row>
    <row r="167" spans="1:1">
      <c r="A167" s="396">
        <v>27169</v>
      </c>
    </row>
    <row r="168" spans="1:1">
      <c r="A168" s="396">
        <v>27454</v>
      </c>
    </row>
    <row r="169" spans="1:1">
      <c r="A169" s="396">
        <v>27816</v>
      </c>
    </row>
    <row r="170" spans="1:1">
      <c r="A170" s="396">
        <v>28648</v>
      </c>
    </row>
    <row r="171" spans="1:1">
      <c r="A171" s="396">
        <v>28506</v>
      </c>
    </row>
    <row r="172" spans="1:1">
      <c r="A172" s="396">
        <v>28415</v>
      </c>
    </row>
    <row r="173" spans="1:1">
      <c r="A173" s="396">
        <v>29268</v>
      </c>
    </row>
    <row r="174" spans="1:1">
      <c r="A174" s="396">
        <v>30140</v>
      </c>
    </row>
    <row r="175" spans="1:1">
      <c r="A175" s="396">
        <v>29526</v>
      </c>
    </row>
    <row r="176" spans="1:1">
      <c r="A176" s="396">
        <v>29591</v>
      </c>
    </row>
    <row r="177" spans="1:1">
      <c r="A177" s="396">
        <v>29379</v>
      </c>
    </row>
    <row r="178" spans="1:1">
      <c r="A178" s="396">
        <v>30310</v>
      </c>
    </row>
    <row r="179" spans="1:1">
      <c r="A179" s="396">
        <v>30351</v>
      </c>
    </row>
    <row r="180" spans="1:1">
      <c r="A180" s="396">
        <v>31715</v>
      </c>
    </row>
    <row r="181" spans="1:1">
      <c r="A181" s="396">
        <v>31739</v>
      </c>
    </row>
    <row r="182" spans="1:1">
      <c r="A182" s="396">
        <v>31832</v>
      </c>
    </row>
    <row r="183" spans="1:1">
      <c r="A183" s="396">
        <v>32722</v>
      </c>
    </row>
    <row r="184" spans="1:1">
      <c r="A184" s="396">
        <v>33254</v>
      </c>
    </row>
    <row r="185" spans="1:1">
      <c r="A185" s="396">
        <v>32302</v>
      </c>
    </row>
    <row r="186" spans="1:1">
      <c r="A186" s="396">
        <v>31571</v>
      </c>
    </row>
    <row r="187" spans="1:1">
      <c r="A187" s="396">
        <v>30969</v>
      </c>
    </row>
    <row r="188" spans="1:1">
      <c r="A188" s="396">
        <v>30846</v>
      </c>
    </row>
    <row r="189" spans="1:1">
      <c r="A189" s="396">
        <v>32098</v>
      </c>
    </row>
    <row r="190" spans="1:1">
      <c r="A190" s="396">
        <v>32189</v>
      </c>
    </row>
    <row r="191" spans="1:1">
      <c r="A191" s="396">
        <v>32954</v>
      </c>
    </row>
    <row r="192" spans="1:1">
      <c r="A192" s="396">
        <v>33919</v>
      </c>
    </row>
    <row r="193" spans="1:1">
      <c r="A193" s="396">
        <v>33670</v>
      </c>
    </row>
    <row r="194" spans="1:1">
      <c r="A194" s="396">
        <v>33055</v>
      </c>
    </row>
    <row r="195" spans="1:1">
      <c r="A195" s="396">
        <v>34396</v>
      </c>
    </row>
    <row r="196" spans="1:1">
      <c r="A196" s="396">
        <v>35099</v>
      </c>
    </row>
    <row r="197" spans="1:1">
      <c r="A197" s="396">
        <v>34064</v>
      </c>
    </row>
    <row r="198" spans="1:1">
      <c r="A198" s="396">
        <v>34643</v>
      </c>
    </row>
    <row r="199" spans="1:1">
      <c r="A199" s="396">
        <v>34811</v>
      </c>
    </row>
    <row r="200" spans="1:1">
      <c r="A200" s="396">
        <v>34165</v>
      </c>
    </row>
    <row r="201" spans="1:1">
      <c r="A201" s="396">
        <v>34477</v>
      </c>
    </row>
    <row r="202" spans="1:1">
      <c r="A202" s="396">
        <v>33914</v>
      </c>
    </row>
    <row r="203" spans="1:1">
      <c r="A203" s="396">
        <v>33837</v>
      </c>
    </row>
  </sheetData>
  <pageMargins left="0.74803149606299213" right="0.74803149606299213" top="0" bottom="0" header="0.51181102362204722" footer="0"/>
  <pageSetup scale="96" orientation="portrait" r:id="rId1"/>
  <headerFooter alignWithMargins="0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36"/>
  <dimension ref="A3:G53"/>
  <sheetViews>
    <sheetView showGridLines="0" workbookViewId="0"/>
  </sheetViews>
  <sheetFormatPr defaultColWidth="11.44140625" defaultRowHeight="11.4"/>
  <cols>
    <col min="1" max="1" width="8" style="467" customWidth="1"/>
    <col min="2" max="2" width="8.6640625" style="467" customWidth="1"/>
    <col min="3" max="3" width="9.44140625" style="467" customWidth="1"/>
    <col min="4" max="4" width="7.109375" style="467" customWidth="1"/>
    <col min="5" max="5" width="11.44140625" style="467" customWidth="1"/>
    <col min="6" max="16384" width="11.44140625" style="467"/>
  </cols>
  <sheetData>
    <row r="3" spans="1:7" ht="14.4">
      <c r="A3" s="464" t="s">
        <v>1153</v>
      </c>
      <c r="B3" s="465"/>
      <c r="C3" s="465"/>
      <c r="D3" s="465"/>
      <c r="E3" s="466"/>
      <c r="F3" s="466"/>
      <c r="G3" s="466"/>
    </row>
    <row r="4" spans="1:7" ht="14.4">
      <c r="A4" s="464"/>
      <c r="B4" s="465"/>
      <c r="C4" s="465"/>
      <c r="D4" s="465"/>
      <c r="E4" s="466"/>
      <c r="F4" s="466"/>
      <c r="G4" s="466"/>
    </row>
    <row r="5" spans="1:7" ht="14.4">
      <c r="A5" s="468"/>
      <c r="B5" s="469" t="s">
        <v>1154</v>
      </c>
      <c r="C5" s="469" t="s">
        <v>1155</v>
      </c>
      <c r="D5" s="469" t="s">
        <v>893</v>
      </c>
      <c r="E5" s="466"/>
      <c r="F5" s="466"/>
      <c r="G5" s="466"/>
    </row>
    <row r="6" spans="1:7" ht="14.4">
      <c r="A6" s="470">
        <v>1953</v>
      </c>
      <c r="B6" s="471">
        <v>0.43540000000000001</v>
      </c>
      <c r="C6" s="471">
        <v>0.53920000000000001</v>
      </c>
      <c r="D6" s="471">
        <v>2.5399999999999999E-2</v>
      </c>
      <c r="E6" s="472"/>
      <c r="F6" s="472"/>
      <c r="G6" s="472"/>
    </row>
    <row r="7" spans="1:7" ht="14.4">
      <c r="A7" s="470">
        <v>1954</v>
      </c>
      <c r="B7" s="471">
        <v>0.42249999999999999</v>
      </c>
      <c r="C7" s="471">
        <v>0.55189999999999995</v>
      </c>
      <c r="D7" s="471">
        <v>2.5600000000000001E-2</v>
      </c>
      <c r="E7" s="472"/>
      <c r="F7" s="472"/>
      <c r="G7" s="472"/>
    </row>
    <row r="8" spans="1:7" ht="14.4">
      <c r="A8" s="470">
        <v>1955</v>
      </c>
      <c r="B8" s="471">
        <v>0.40149999999999997</v>
      </c>
      <c r="C8" s="471">
        <v>0.57369999999999999</v>
      </c>
      <c r="D8" s="471">
        <v>2.4799999999999999E-2</v>
      </c>
      <c r="E8" s="472"/>
      <c r="F8" s="472"/>
      <c r="G8" s="472"/>
    </row>
    <row r="9" spans="1:7" ht="14.4">
      <c r="A9" s="470">
        <v>1956</v>
      </c>
      <c r="B9" s="471">
        <v>0.39360000000000001</v>
      </c>
      <c r="C9" s="471">
        <v>0.58560000000000001</v>
      </c>
      <c r="D9" s="471">
        <v>2.0799999999999999E-2</v>
      </c>
      <c r="E9" s="472"/>
      <c r="F9" s="472"/>
      <c r="G9" s="472"/>
    </row>
    <row r="10" spans="1:7" ht="14.4">
      <c r="A10" s="470">
        <v>1957</v>
      </c>
      <c r="B10" s="471">
        <v>0.35020000000000001</v>
      </c>
      <c r="C10" s="471">
        <v>0.629</v>
      </c>
      <c r="D10" s="471">
        <v>2.0799999999999999E-2</v>
      </c>
      <c r="E10" s="472"/>
      <c r="F10" s="472"/>
      <c r="G10" s="472"/>
    </row>
    <row r="11" spans="1:7" ht="14.4">
      <c r="A11" s="470">
        <v>1958</v>
      </c>
      <c r="B11" s="471">
        <v>0.33960000000000001</v>
      </c>
      <c r="C11" s="471">
        <v>0.63890000000000002</v>
      </c>
      <c r="D11" s="471">
        <v>2.1400000000000002E-2</v>
      </c>
      <c r="E11" s="472"/>
      <c r="F11" s="472"/>
      <c r="G11" s="472"/>
    </row>
    <row r="12" spans="1:7" ht="14.4">
      <c r="A12" s="470">
        <v>1959</v>
      </c>
      <c r="B12" s="471">
        <v>0.32539999999999997</v>
      </c>
      <c r="C12" s="471">
        <v>0.65390000000000004</v>
      </c>
      <c r="D12" s="471">
        <v>2.07E-2</v>
      </c>
      <c r="E12" s="472"/>
      <c r="F12" s="472"/>
      <c r="G12" s="472"/>
    </row>
    <row r="13" spans="1:7" ht="14.4">
      <c r="A13" s="470">
        <v>1960</v>
      </c>
      <c r="B13" s="471">
        <v>0.32939999999999997</v>
      </c>
      <c r="C13" s="471">
        <v>0.6502</v>
      </c>
      <c r="D13" s="471">
        <v>2.0400000000000001E-2</v>
      </c>
      <c r="E13" s="472"/>
      <c r="F13" s="472"/>
      <c r="G13" s="472"/>
    </row>
    <row r="14" spans="1:7" ht="14.4">
      <c r="A14" s="470">
        <v>1961</v>
      </c>
      <c r="B14" s="471">
        <v>0.32659999999999995</v>
      </c>
      <c r="C14" s="471">
        <v>0.6512</v>
      </c>
      <c r="D14" s="471">
        <v>2.2200000000000001E-2</v>
      </c>
      <c r="E14" s="472"/>
      <c r="F14" s="472"/>
      <c r="G14" s="472"/>
    </row>
    <row r="15" spans="1:7" ht="14.4">
      <c r="A15" s="470">
        <v>1962</v>
      </c>
      <c r="B15" s="471">
        <v>0.32770000000000005</v>
      </c>
      <c r="C15" s="471">
        <v>0.64840000000000009</v>
      </c>
      <c r="D15" s="471">
        <v>2.4E-2</v>
      </c>
      <c r="E15" s="472"/>
      <c r="F15" s="472"/>
      <c r="G15" s="472"/>
    </row>
    <row r="16" spans="1:7" ht="14.4">
      <c r="A16" s="470">
        <v>1963</v>
      </c>
      <c r="B16" s="471">
        <v>0.31140000000000001</v>
      </c>
      <c r="C16" s="471">
        <v>0.66469999999999996</v>
      </c>
      <c r="D16" s="471">
        <v>2.3900000000000001E-2</v>
      </c>
      <c r="E16" s="472"/>
      <c r="F16" s="472"/>
      <c r="G16" s="472"/>
    </row>
    <row r="17" spans="1:7" ht="14.4">
      <c r="A17" s="470">
        <v>1964</v>
      </c>
      <c r="B17" s="471">
        <v>0.30820000000000003</v>
      </c>
      <c r="C17" s="471">
        <v>0.66819999999999991</v>
      </c>
      <c r="D17" s="471">
        <v>2.3599999999999999E-2</v>
      </c>
      <c r="E17" s="472"/>
      <c r="F17" s="472"/>
      <c r="G17" s="472"/>
    </row>
    <row r="18" spans="1:7" ht="14.4">
      <c r="A18" s="470">
        <v>1965</v>
      </c>
      <c r="B18" s="471">
        <v>0.32329999999999998</v>
      </c>
      <c r="C18" s="471">
        <v>0.65150000000000008</v>
      </c>
      <c r="D18" s="471">
        <v>2.52E-2</v>
      </c>
      <c r="E18" s="472"/>
      <c r="F18" s="472"/>
      <c r="G18" s="472"/>
    </row>
    <row r="19" spans="1:7" ht="14.4">
      <c r="A19" s="470">
        <v>1966</v>
      </c>
      <c r="B19" s="471">
        <v>0.33210000000000001</v>
      </c>
      <c r="C19" s="471">
        <v>0.64180000000000004</v>
      </c>
      <c r="D19" s="471">
        <v>2.6099999999999998E-2</v>
      </c>
      <c r="E19" s="472"/>
      <c r="F19" s="472"/>
      <c r="G19" s="472"/>
    </row>
    <row r="20" spans="1:7" ht="14.4">
      <c r="A20" s="470">
        <v>1967</v>
      </c>
      <c r="B20" s="471">
        <v>0.34889999999999999</v>
      </c>
      <c r="C20" s="471">
        <v>0.62380000000000002</v>
      </c>
      <c r="D20" s="471">
        <v>2.7300000000000001E-2</v>
      </c>
      <c r="E20" s="472"/>
      <c r="F20" s="472"/>
      <c r="G20" s="472"/>
    </row>
    <row r="21" spans="1:7" ht="14.4">
      <c r="A21" s="470">
        <v>1968</v>
      </c>
      <c r="B21" s="471">
        <v>0.36520000000000002</v>
      </c>
      <c r="C21" s="471">
        <v>0.60670000000000002</v>
      </c>
      <c r="D21" s="471">
        <v>2.8199999999999999E-2</v>
      </c>
      <c r="E21" s="472"/>
      <c r="F21" s="472"/>
      <c r="G21" s="472"/>
    </row>
    <row r="22" spans="1:7" ht="14.4">
      <c r="A22" s="470">
        <v>1969</v>
      </c>
      <c r="B22" s="471">
        <v>0.3851</v>
      </c>
      <c r="C22" s="471">
        <v>0.58579999999999999</v>
      </c>
      <c r="D22" s="471">
        <v>2.9100000000000001E-2</v>
      </c>
      <c r="E22" s="472"/>
      <c r="F22" s="472"/>
      <c r="G22" s="472"/>
    </row>
    <row r="23" spans="1:7" ht="14.4">
      <c r="A23" s="470">
        <v>1970</v>
      </c>
      <c r="B23" s="471">
        <v>0.39770000000000005</v>
      </c>
      <c r="C23" s="471">
        <v>0.57040000000000002</v>
      </c>
      <c r="D23" s="471">
        <v>3.1899999999999998E-2</v>
      </c>
      <c r="E23" s="472"/>
      <c r="F23" s="472"/>
      <c r="G23" s="472"/>
    </row>
    <row r="24" spans="1:7" ht="14.4">
      <c r="A24" s="470">
        <v>1971</v>
      </c>
      <c r="B24" s="471">
        <v>0.40159999999999996</v>
      </c>
      <c r="C24" s="471">
        <v>0.56440000000000001</v>
      </c>
      <c r="D24" s="471">
        <v>3.4000000000000002E-2</v>
      </c>
      <c r="E24" s="472"/>
      <c r="F24" s="472"/>
      <c r="G24" s="472"/>
    </row>
    <row r="25" spans="1:7" ht="14.4">
      <c r="A25" s="470">
        <v>1972</v>
      </c>
      <c r="B25" s="471">
        <v>0.40759999999999996</v>
      </c>
      <c r="C25" s="471">
        <v>0.55810000000000004</v>
      </c>
      <c r="D25" s="471">
        <v>3.4300000000000004E-2</v>
      </c>
      <c r="E25" s="472"/>
      <c r="F25" s="472"/>
      <c r="G25" s="472"/>
    </row>
    <row r="26" spans="1:7" ht="14.4">
      <c r="A26" s="470">
        <v>1973</v>
      </c>
      <c r="B26" s="471">
        <v>0.42969999999999997</v>
      </c>
      <c r="C26" s="471">
        <v>0.53590000000000004</v>
      </c>
      <c r="D26" s="471">
        <v>3.44E-2</v>
      </c>
      <c r="E26" s="472"/>
      <c r="F26" s="472"/>
      <c r="G26" s="472"/>
    </row>
    <row r="27" spans="1:7" ht="14.4">
      <c r="A27" s="470">
        <v>1974</v>
      </c>
      <c r="B27" s="471">
        <v>0.44619999999999999</v>
      </c>
      <c r="C27" s="471">
        <v>0.51819999999999999</v>
      </c>
      <c r="D27" s="471">
        <v>3.56E-2</v>
      </c>
      <c r="E27" s="472"/>
      <c r="F27" s="472"/>
      <c r="G27" s="472"/>
    </row>
    <row r="28" spans="1:7" ht="14.4">
      <c r="A28" s="470">
        <v>1975</v>
      </c>
      <c r="B28" s="471">
        <v>0.44359999999999999</v>
      </c>
      <c r="C28" s="471">
        <v>0.51960000000000006</v>
      </c>
      <c r="D28" s="471">
        <v>3.6799999999999999E-2</v>
      </c>
      <c r="E28" s="472"/>
      <c r="F28" s="472"/>
      <c r="G28" s="472"/>
    </row>
    <row r="29" spans="1:7" ht="14.4">
      <c r="A29" s="470">
        <v>1976</v>
      </c>
      <c r="B29" s="471">
        <v>0.44890000000000002</v>
      </c>
      <c r="C29" s="471">
        <v>0.51460000000000006</v>
      </c>
      <c r="D29" s="471">
        <v>3.6499999999999998E-2</v>
      </c>
      <c r="E29" s="472"/>
      <c r="F29" s="472"/>
      <c r="G29" s="472"/>
    </row>
    <row r="30" spans="1:7" ht="14.4">
      <c r="A30" s="470">
        <v>1977</v>
      </c>
      <c r="B30" s="471">
        <v>0.45240000000000002</v>
      </c>
      <c r="C30" s="471">
        <v>0.51019999999999999</v>
      </c>
      <c r="D30" s="471">
        <v>3.7400000000000003E-2</v>
      </c>
      <c r="E30" s="472"/>
      <c r="F30" s="472"/>
      <c r="G30" s="472"/>
    </row>
    <row r="31" spans="1:7" ht="14.4">
      <c r="A31" s="470">
        <v>1978</v>
      </c>
      <c r="B31" s="471">
        <v>0.46039999999999998</v>
      </c>
      <c r="C31" s="471">
        <v>0.50170000000000003</v>
      </c>
      <c r="D31" s="471">
        <v>3.7900000000000003E-2</v>
      </c>
      <c r="E31" s="472"/>
      <c r="F31" s="472"/>
      <c r="G31" s="472"/>
    </row>
    <row r="32" spans="1:7" ht="14.4">
      <c r="A32" s="470">
        <v>1979</v>
      </c>
      <c r="B32" s="471">
        <v>0.47060000000000002</v>
      </c>
      <c r="C32" s="471">
        <v>0.49229999999999996</v>
      </c>
      <c r="D32" s="471">
        <v>3.7100000000000001E-2</v>
      </c>
      <c r="E32" s="472"/>
      <c r="F32" s="472"/>
      <c r="G32" s="472"/>
    </row>
    <row r="33" spans="1:7" ht="14.4">
      <c r="A33" s="470">
        <v>1980</v>
      </c>
      <c r="B33" s="471">
        <v>0.48880000000000001</v>
      </c>
      <c r="C33" s="471">
        <v>0.47470000000000001</v>
      </c>
      <c r="D33" s="471">
        <v>3.6499999999999998E-2</v>
      </c>
      <c r="E33" s="472"/>
      <c r="F33" s="472"/>
      <c r="G33" s="472"/>
    </row>
    <row r="34" spans="1:7" ht="14.4">
      <c r="A34" s="470">
        <v>1981</v>
      </c>
      <c r="B34" s="471">
        <v>0.49740000000000001</v>
      </c>
      <c r="C34" s="471">
        <v>0.46649999999999997</v>
      </c>
      <c r="D34" s="471">
        <v>3.6000000000000004E-2</v>
      </c>
      <c r="E34" s="472"/>
      <c r="F34" s="472"/>
      <c r="G34" s="472"/>
    </row>
    <row r="35" spans="1:7" ht="14.4">
      <c r="A35" s="470">
        <v>1982</v>
      </c>
      <c r="B35" s="471">
        <v>0.50329999999999997</v>
      </c>
      <c r="C35" s="471">
        <v>0.46049999999999996</v>
      </c>
      <c r="D35" s="471">
        <v>3.61E-2</v>
      </c>
      <c r="E35" s="472"/>
      <c r="F35" s="472"/>
      <c r="G35" s="472"/>
    </row>
    <row r="36" spans="1:7" ht="14.4">
      <c r="A36" s="470">
        <v>1983</v>
      </c>
      <c r="B36" s="471">
        <v>0.50249999999999995</v>
      </c>
      <c r="C36" s="471">
        <v>0.46159999999999995</v>
      </c>
      <c r="D36" s="471">
        <v>3.5900000000000001E-2</v>
      </c>
      <c r="E36" s="472"/>
      <c r="F36" s="472"/>
      <c r="G36" s="472"/>
    </row>
    <row r="37" spans="1:7" ht="14.4">
      <c r="A37" s="470">
        <v>1984</v>
      </c>
      <c r="B37" s="471">
        <v>0.50990000000000002</v>
      </c>
      <c r="C37" s="471">
        <v>0.45500000000000002</v>
      </c>
      <c r="D37" s="471">
        <v>3.5000000000000003E-2</v>
      </c>
      <c r="E37" s="472"/>
      <c r="F37" s="472"/>
      <c r="G37" s="472"/>
    </row>
    <row r="38" spans="1:7" ht="14.4">
      <c r="A38" s="470">
        <v>1985</v>
      </c>
      <c r="B38" s="471">
        <v>0.505</v>
      </c>
      <c r="C38" s="471">
        <v>0.45960000000000001</v>
      </c>
      <c r="D38" s="471">
        <v>3.5400000000000001E-2</v>
      </c>
      <c r="E38" s="472"/>
      <c r="F38" s="472"/>
      <c r="G38" s="472"/>
    </row>
    <row r="39" spans="1:7" ht="14.4">
      <c r="A39" s="470">
        <v>1986</v>
      </c>
      <c r="B39" s="471">
        <v>0.50680000000000003</v>
      </c>
      <c r="C39" s="471">
        <v>0.4546</v>
      </c>
      <c r="D39" s="471">
        <v>3.85E-2</v>
      </c>
      <c r="E39" s="472"/>
      <c r="F39" s="472"/>
      <c r="G39" s="472"/>
    </row>
    <row r="40" spans="1:7" ht="14.4">
      <c r="A40" s="470">
        <v>1987</v>
      </c>
      <c r="B40" s="471">
        <v>0.4955</v>
      </c>
      <c r="C40" s="471">
        <v>0.46360000000000001</v>
      </c>
      <c r="D40" s="471">
        <v>4.0999999999999995E-2</v>
      </c>
      <c r="E40" s="472"/>
      <c r="F40" s="472"/>
      <c r="G40" s="472"/>
    </row>
    <row r="41" spans="1:7" ht="14.4">
      <c r="A41" s="470">
        <v>1988</v>
      </c>
      <c r="B41" s="471">
        <v>0.50759999999999994</v>
      </c>
      <c r="C41" s="471">
        <v>0.44929999999999998</v>
      </c>
      <c r="D41" s="471">
        <v>4.3099999999999999E-2</v>
      </c>
      <c r="E41" s="472"/>
      <c r="F41" s="472"/>
      <c r="G41" s="472"/>
    </row>
    <row r="42" spans="1:7" ht="14.4">
      <c r="A42" s="470">
        <v>1989</v>
      </c>
      <c r="B42" s="471">
        <v>0.5282</v>
      </c>
      <c r="C42" s="471">
        <v>0.42619999999999997</v>
      </c>
      <c r="D42" s="471">
        <v>4.5499999999999999E-2</v>
      </c>
      <c r="E42" s="472"/>
      <c r="F42" s="472"/>
      <c r="G42" s="472"/>
    </row>
    <row r="43" spans="1:7" ht="14.4">
      <c r="A43" s="470">
        <v>1990</v>
      </c>
      <c r="B43" s="471">
        <v>0.54720000000000002</v>
      </c>
      <c r="C43" s="471">
        <v>0.40560000000000002</v>
      </c>
      <c r="D43" s="471">
        <v>4.7199999999999999E-2</v>
      </c>
      <c r="E43" s="472"/>
      <c r="F43" s="472"/>
      <c r="G43" s="472"/>
    </row>
    <row r="44" spans="1:7" ht="14.4">
      <c r="A44" s="470">
        <v>1991</v>
      </c>
      <c r="B44" s="471">
        <v>0.5736</v>
      </c>
      <c r="C44" s="471">
        <v>0.37799999999999995</v>
      </c>
      <c r="D44" s="471">
        <v>4.8399999999999999E-2</v>
      </c>
      <c r="E44" s="472"/>
      <c r="F44" s="472"/>
      <c r="G44" s="472"/>
    </row>
    <row r="45" spans="1:7" ht="14.4">
      <c r="A45" s="470">
        <v>1992</v>
      </c>
      <c r="B45" s="471">
        <v>0.58189999999999997</v>
      </c>
      <c r="C45" s="471">
        <v>0.36840000000000006</v>
      </c>
      <c r="D45" s="471">
        <v>4.9599999999999998E-2</v>
      </c>
      <c r="E45" s="472"/>
      <c r="F45" s="472"/>
      <c r="G45" s="472"/>
    </row>
    <row r="46" spans="1:7" ht="14.4">
      <c r="A46" s="470">
        <v>1993</v>
      </c>
      <c r="B46" s="471">
        <v>0.58260000000000001</v>
      </c>
      <c r="C46" s="471">
        <v>0.36520000000000002</v>
      </c>
      <c r="D46" s="471">
        <v>5.2199999999999996E-2</v>
      </c>
      <c r="E46" s="472"/>
      <c r="F46" s="472"/>
      <c r="G46" s="472"/>
    </row>
    <row r="47" spans="1:7" ht="14.4">
      <c r="A47" s="470">
        <v>1994</v>
      </c>
      <c r="B47" s="471">
        <v>0.58630000000000004</v>
      </c>
      <c r="C47" s="471">
        <v>0.35920000000000002</v>
      </c>
      <c r="D47" s="471">
        <v>5.45E-2</v>
      </c>
      <c r="E47" s="472"/>
      <c r="F47" s="472"/>
      <c r="G47" s="472"/>
    </row>
    <row r="48" spans="1:7" ht="14.4">
      <c r="A48" s="470">
        <v>1995</v>
      </c>
      <c r="B48" s="471">
        <v>0.6038</v>
      </c>
      <c r="C48" s="471">
        <v>0.34289999999999998</v>
      </c>
      <c r="D48" s="471">
        <v>5.33E-2</v>
      </c>
      <c r="E48" s="472"/>
      <c r="F48" s="472"/>
      <c r="G48" s="472"/>
    </row>
    <row r="49" spans="1:7" ht="14.4">
      <c r="A49" s="470">
        <v>1996</v>
      </c>
      <c r="B49" s="471">
        <v>0.62539999999999996</v>
      </c>
      <c r="C49" s="471">
        <v>0.32119999999999999</v>
      </c>
      <c r="D49" s="471">
        <v>5.33E-2</v>
      </c>
      <c r="E49" s="472"/>
      <c r="F49" s="472"/>
      <c r="G49" s="472"/>
    </row>
    <row r="50" spans="1:7" ht="14.4">
      <c r="A50" s="470">
        <v>1997</v>
      </c>
      <c r="B50" s="471">
        <v>0.64150000000000007</v>
      </c>
      <c r="C50" s="471">
        <v>0.30499999999999999</v>
      </c>
      <c r="D50" s="471">
        <v>5.3499999999999999E-2</v>
      </c>
      <c r="E50" s="472"/>
      <c r="F50" s="472"/>
      <c r="G50" s="472"/>
    </row>
    <row r="51" spans="1:7" ht="14.4">
      <c r="A51" s="470">
        <v>1998</v>
      </c>
      <c r="B51" s="471">
        <v>0.65180000000000005</v>
      </c>
      <c r="C51" s="471">
        <v>0.29460000000000003</v>
      </c>
      <c r="D51" s="471">
        <v>5.3699999999999998E-2</v>
      </c>
      <c r="E51" s="472"/>
      <c r="F51" s="472"/>
      <c r="G51" s="472"/>
    </row>
    <row r="52" spans="1:7" ht="14.4">
      <c r="A52" s="470">
        <v>1999</v>
      </c>
      <c r="B52" s="471">
        <v>0.66930000000000012</v>
      </c>
      <c r="C52" s="471">
        <v>0.27729999999999999</v>
      </c>
      <c r="D52" s="471">
        <v>5.3399999999999996E-2</v>
      </c>
      <c r="E52" s="472"/>
      <c r="F52" s="472"/>
      <c r="G52" s="472"/>
    </row>
    <row r="53" spans="1:7" ht="14.4">
      <c r="A53" s="470">
        <v>2000</v>
      </c>
      <c r="B53" s="471">
        <v>0.68409999999999993</v>
      </c>
      <c r="C53" s="471">
        <v>0.2631</v>
      </c>
      <c r="D53" s="471">
        <v>5.2699999999999997E-2</v>
      </c>
      <c r="E53" s="472"/>
      <c r="F53" s="472"/>
      <c r="G53" s="472"/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37"/>
  <dimension ref="A3:D10"/>
  <sheetViews>
    <sheetView showGridLines="0" workbookViewId="0"/>
  </sheetViews>
  <sheetFormatPr defaultColWidth="9.109375" defaultRowHeight="14.4"/>
  <cols>
    <col min="1" max="1" width="9.33203125" style="377" customWidth="1"/>
    <col min="2" max="3" width="10.6640625" style="377" customWidth="1"/>
    <col min="4" max="4" width="11.6640625" style="377" customWidth="1"/>
    <col min="5" max="16384" width="9.109375" style="377"/>
  </cols>
  <sheetData>
    <row r="3" spans="1:4">
      <c r="A3" s="473" t="s">
        <v>1156</v>
      </c>
    </row>
    <row r="5" spans="1:4">
      <c r="A5" s="474"/>
      <c r="B5" s="475" t="s">
        <v>816</v>
      </c>
      <c r="C5" s="475" t="s">
        <v>818</v>
      </c>
      <c r="D5" s="475" t="s">
        <v>819</v>
      </c>
    </row>
    <row r="6" spans="1:4">
      <c r="A6" s="476">
        <v>1995</v>
      </c>
      <c r="B6" s="396">
        <v>31589</v>
      </c>
      <c r="C6" s="396">
        <v>3141</v>
      </c>
      <c r="D6" s="396">
        <v>5431</v>
      </c>
    </row>
    <row r="7" spans="1:4">
      <c r="A7" s="476">
        <v>2000</v>
      </c>
      <c r="B7" s="396">
        <v>32521</v>
      </c>
      <c r="C7" s="396">
        <v>3397</v>
      </c>
      <c r="D7" s="396">
        <v>5858</v>
      </c>
    </row>
    <row r="8" spans="1:4">
      <c r="A8" s="476">
        <v>2005</v>
      </c>
      <c r="B8" s="396">
        <v>34441</v>
      </c>
      <c r="C8" s="396">
        <v>3613</v>
      </c>
      <c r="D8" s="396">
        <v>6258</v>
      </c>
    </row>
    <row r="9" spans="1:4">
      <c r="A9" s="476">
        <v>2015</v>
      </c>
      <c r="B9" s="396">
        <v>41373</v>
      </c>
      <c r="C9" s="396">
        <v>3992</v>
      </c>
      <c r="D9" s="396">
        <v>7058</v>
      </c>
    </row>
    <row r="10" spans="1:4">
      <c r="A10" s="476">
        <v>2025</v>
      </c>
      <c r="B10" s="396">
        <v>49285</v>
      </c>
      <c r="C10" s="396">
        <v>4349</v>
      </c>
      <c r="D10" s="396">
        <v>7808</v>
      </c>
    </row>
  </sheetData>
  <pageMargins left="0.75" right="0.75" top="1" bottom="1" header="0.5" footer="0.5"/>
  <headerFooter alignWithMargins="0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38"/>
  <dimension ref="A3:D7"/>
  <sheetViews>
    <sheetView showGridLines="0" workbookViewId="0"/>
  </sheetViews>
  <sheetFormatPr defaultColWidth="9.109375" defaultRowHeight="14.4"/>
  <cols>
    <col min="1" max="1" width="7.6640625" style="377" customWidth="1"/>
    <col min="2" max="2" width="10.109375" style="377" customWidth="1"/>
    <col min="3" max="3" width="10.5546875" style="377" customWidth="1"/>
    <col min="4" max="4" width="10.44140625" style="377" customWidth="1"/>
    <col min="5" max="16384" width="9.109375" style="377"/>
  </cols>
  <sheetData>
    <row r="3" spans="1:4">
      <c r="A3" s="382"/>
      <c r="B3" s="477" t="s">
        <v>1069</v>
      </c>
      <c r="C3" s="477" t="s">
        <v>1070</v>
      </c>
      <c r="D3" s="477" t="s">
        <v>1071</v>
      </c>
    </row>
    <row r="4" spans="1:4">
      <c r="A4" s="382" t="s">
        <v>814</v>
      </c>
      <c r="B4" s="396">
        <v>474</v>
      </c>
      <c r="C4" s="396">
        <v>1243</v>
      </c>
      <c r="D4" s="396">
        <v>564</v>
      </c>
    </row>
    <row r="5" spans="1:4">
      <c r="A5" s="382" t="s">
        <v>815</v>
      </c>
      <c r="B5" s="396">
        <v>732</v>
      </c>
      <c r="C5" s="396">
        <v>902</v>
      </c>
      <c r="D5" s="396">
        <v>455</v>
      </c>
    </row>
    <row r="6" spans="1:4">
      <c r="A6" s="382" t="s">
        <v>1157</v>
      </c>
      <c r="B6" s="396">
        <v>897</v>
      </c>
      <c r="C6" s="396">
        <v>621</v>
      </c>
      <c r="D6" s="396">
        <v>233</v>
      </c>
    </row>
    <row r="7" spans="1:4">
      <c r="A7" s="382" t="s">
        <v>1158</v>
      </c>
      <c r="B7" s="396">
        <v>977</v>
      </c>
      <c r="C7" s="396">
        <v>1345</v>
      </c>
      <c r="D7" s="396">
        <v>565</v>
      </c>
    </row>
  </sheetData>
  <pageMargins left="0.75" right="0.75" top="1" bottom="1" header="0.5" footer="0.5"/>
  <headerFooter alignWithMargins="0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Sheet39"/>
  <dimension ref="A3:B7"/>
  <sheetViews>
    <sheetView showGridLines="0" workbookViewId="0"/>
  </sheetViews>
  <sheetFormatPr defaultColWidth="9.109375" defaultRowHeight="14.4"/>
  <cols>
    <col min="1" max="1" width="14.5546875" style="377" customWidth="1"/>
    <col min="2" max="2" width="19.44140625" style="377" customWidth="1"/>
    <col min="3" max="16384" width="9.109375" style="377"/>
  </cols>
  <sheetData>
    <row r="3" spans="1:2">
      <c r="A3" s="478" t="s">
        <v>1159</v>
      </c>
      <c r="B3" s="479" t="s">
        <v>1160</v>
      </c>
    </row>
    <row r="4" spans="1:2">
      <c r="A4" s="480" t="s">
        <v>1161</v>
      </c>
      <c r="B4" s="481">
        <v>189</v>
      </c>
    </row>
    <row r="5" spans="1:2">
      <c r="A5" s="480" t="s">
        <v>1162</v>
      </c>
      <c r="B5" s="481">
        <v>1082</v>
      </c>
    </row>
    <row r="6" spans="1:2">
      <c r="A6" s="480" t="s">
        <v>1163</v>
      </c>
      <c r="B6" s="481">
        <v>612</v>
      </c>
    </row>
    <row r="7" spans="1:2">
      <c r="A7" s="482" t="s">
        <v>1164</v>
      </c>
      <c r="B7" s="483">
        <v>373</v>
      </c>
    </row>
  </sheetData>
  <pageMargins left="0.75" right="0.75" top="1" bottom="1" header="0.5" footer="0.5"/>
  <headerFooter alignWithMargins="0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Sheet40"/>
  <dimension ref="A3:B10"/>
  <sheetViews>
    <sheetView showGridLines="0" workbookViewId="0"/>
  </sheetViews>
  <sheetFormatPr defaultColWidth="9.109375" defaultRowHeight="14.4"/>
  <cols>
    <col min="1" max="1" width="18.6640625" style="377" customWidth="1"/>
    <col min="2" max="2" width="13" style="377" customWidth="1"/>
    <col min="3" max="16384" width="9.109375" style="377"/>
  </cols>
  <sheetData>
    <row r="3" spans="1:2">
      <c r="A3" s="484" t="s">
        <v>821</v>
      </c>
      <c r="B3" s="484" t="s">
        <v>51</v>
      </c>
    </row>
    <row r="4" spans="1:2">
      <c r="A4" s="382" t="s">
        <v>1165</v>
      </c>
      <c r="B4" s="396">
        <v>12909288</v>
      </c>
    </row>
    <row r="5" spans="1:2">
      <c r="A5" s="382" t="s">
        <v>1166</v>
      </c>
      <c r="B5" s="396">
        <v>3221904</v>
      </c>
    </row>
    <row r="6" spans="1:2">
      <c r="A6" s="382" t="s">
        <v>1167</v>
      </c>
      <c r="B6" s="396">
        <v>2981448</v>
      </c>
    </row>
    <row r="7" spans="1:2">
      <c r="A7" s="382" t="s">
        <v>1168</v>
      </c>
      <c r="B7" s="396">
        <v>7832288</v>
      </c>
    </row>
    <row r="8" spans="1:2">
      <c r="A8" s="382" t="s">
        <v>1169</v>
      </c>
      <c r="B8" s="396">
        <v>1959768</v>
      </c>
    </row>
    <row r="9" spans="1:2">
      <c r="A9" s="382" t="s">
        <v>1170</v>
      </c>
      <c r="B9" s="396">
        <v>3983233</v>
      </c>
    </row>
    <row r="10" spans="1:2">
      <c r="A10" s="382" t="s">
        <v>1171</v>
      </c>
      <c r="B10" s="396">
        <v>2887309</v>
      </c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3:Q23"/>
  <sheetViews>
    <sheetView showGridLines="0" topLeftCell="F1" workbookViewId="0">
      <selection activeCell="M5" sqref="M5"/>
    </sheetView>
  </sheetViews>
  <sheetFormatPr defaultColWidth="9.109375" defaultRowHeight="14.4"/>
  <cols>
    <col min="1" max="1" width="9.109375" style="717"/>
    <col min="2" max="2" width="19.33203125" style="717" bestFit="1" customWidth="1"/>
    <col min="3" max="3" width="9.109375" style="717"/>
    <col min="4" max="4" width="19.44140625" style="717" bestFit="1" customWidth="1"/>
    <col min="5" max="5" width="11.5546875" style="717" bestFit="1" customWidth="1"/>
    <col min="6" max="6" width="13.5546875" style="717" customWidth="1"/>
    <col min="7" max="7" width="15.6640625" style="717" customWidth="1"/>
    <col min="8" max="8" width="14" style="717" customWidth="1"/>
    <col min="9" max="10" width="14.44140625" style="717" customWidth="1"/>
    <col min="11" max="11" width="38.5546875" style="717" customWidth="1"/>
    <col min="12" max="12" width="9.109375" style="717"/>
    <col min="13" max="14" width="15.33203125" style="717" customWidth="1"/>
    <col min="15" max="15" width="14.6640625" style="717" customWidth="1"/>
    <col min="16" max="16" width="27.44140625" style="717" customWidth="1"/>
    <col min="17" max="16384" width="9.109375" style="717"/>
  </cols>
  <sheetData>
    <row r="3" spans="1:17" ht="39.6">
      <c r="A3" s="713" t="s">
        <v>408</v>
      </c>
      <c r="B3" s="713" t="s">
        <v>1799</v>
      </c>
      <c r="C3" s="713" t="s">
        <v>1947</v>
      </c>
      <c r="D3" s="713" t="s">
        <v>1948</v>
      </c>
      <c r="E3" s="713" t="s">
        <v>1949</v>
      </c>
      <c r="F3" s="714" t="s">
        <v>1950</v>
      </c>
      <c r="G3" s="713" t="s">
        <v>1951</v>
      </c>
      <c r="H3" s="713" t="s">
        <v>1951</v>
      </c>
      <c r="I3" s="713" t="s">
        <v>1951</v>
      </c>
      <c r="J3" s="713" t="s">
        <v>1952</v>
      </c>
      <c r="K3" s="714" t="s">
        <v>1953</v>
      </c>
      <c r="L3" s="715"/>
      <c r="M3" s="723" t="s">
        <v>1773</v>
      </c>
      <c r="N3" s="724" t="s">
        <v>1774</v>
      </c>
      <c r="O3" s="722" t="s">
        <v>1966</v>
      </c>
    </row>
    <row r="4" spans="1:17">
      <c r="A4" s="718">
        <v>1</v>
      </c>
      <c r="B4" s="718" t="s">
        <v>931</v>
      </c>
      <c r="C4" s="718">
        <v>3</v>
      </c>
      <c r="D4" s="718">
        <v>8</v>
      </c>
      <c r="E4" s="718">
        <v>10</v>
      </c>
      <c r="F4" s="718">
        <f>SUM(C4:E4)</f>
        <v>21</v>
      </c>
      <c r="G4" s="718"/>
      <c r="H4" s="718"/>
      <c r="I4" s="718"/>
      <c r="J4" s="718"/>
      <c r="K4" s="718"/>
      <c r="L4" s="719"/>
      <c r="M4" s="725">
        <v>0</v>
      </c>
      <c r="N4" s="725">
        <v>5</v>
      </c>
      <c r="O4" s="725" t="s">
        <v>65</v>
      </c>
    </row>
    <row r="5" spans="1:17">
      <c r="A5" s="718">
        <v>2</v>
      </c>
      <c r="B5" s="718" t="s">
        <v>1955</v>
      </c>
      <c r="C5" s="718">
        <v>6</v>
      </c>
      <c r="D5" s="718">
        <v>5</v>
      </c>
      <c r="E5" s="718">
        <v>7</v>
      </c>
      <c r="F5" s="718">
        <f t="shared" ref="F5:F23" si="0">SUM(C5:E5)</f>
        <v>18</v>
      </c>
      <c r="G5" s="718"/>
      <c r="H5" s="718"/>
      <c r="I5" s="718"/>
      <c r="J5" s="718"/>
      <c r="K5" s="718"/>
      <c r="L5" s="719"/>
      <c r="M5" s="725">
        <v>5</v>
      </c>
      <c r="N5" s="725">
        <v>10</v>
      </c>
      <c r="O5" s="725" t="s">
        <v>183</v>
      </c>
    </row>
    <row r="6" spans="1:17">
      <c r="A6" s="718">
        <v>3</v>
      </c>
      <c r="B6" s="718" t="s">
        <v>937</v>
      </c>
      <c r="C6" s="718">
        <v>8</v>
      </c>
      <c r="D6" s="718">
        <v>4</v>
      </c>
      <c r="E6" s="718">
        <v>9</v>
      </c>
      <c r="F6" s="718">
        <f t="shared" si="0"/>
        <v>21</v>
      </c>
      <c r="G6" s="718"/>
      <c r="H6" s="718"/>
      <c r="I6" s="718"/>
      <c r="J6" s="718"/>
      <c r="K6" s="718"/>
      <c r="L6" s="719"/>
      <c r="M6" s="725">
        <v>10</v>
      </c>
      <c r="N6" s="725">
        <v>15</v>
      </c>
      <c r="O6" s="725" t="s">
        <v>182</v>
      </c>
    </row>
    <row r="7" spans="1:17">
      <c r="A7" s="718">
        <v>4</v>
      </c>
      <c r="B7" s="718" t="s">
        <v>1958</v>
      </c>
      <c r="C7" s="718">
        <v>9</v>
      </c>
      <c r="D7" s="718">
        <v>7</v>
      </c>
      <c r="E7" s="718">
        <v>4</v>
      </c>
      <c r="F7" s="718">
        <f t="shared" si="0"/>
        <v>20</v>
      </c>
      <c r="G7" s="718"/>
      <c r="H7" s="718"/>
      <c r="I7" s="718"/>
      <c r="J7" s="718"/>
      <c r="K7" s="718"/>
      <c r="L7" s="719"/>
      <c r="M7" s="725">
        <v>15</v>
      </c>
      <c r="N7" s="725">
        <v>20</v>
      </c>
      <c r="O7" s="725" t="s">
        <v>181</v>
      </c>
    </row>
    <row r="8" spans="1:17">
      <c r="A8" s="718">
        <v>5</v>
      </c>
      <c r="B8" s="718" t="s">
        <v>1960</v>
      </c>
      <c r="C8" s="718">
        <v>4</v>
      </c>
      <c r="D8" s="718">
        <v>8</v>
      </c>
      <c r="E8" s="718">
        <v>9</v>
      </c>
      <c r="F8" s="718">
        <f t="shared" si="0"/>
        <v>21</v>
      </c>
      <c r="G8" s="718"/>
      <c r="H8" s="718"/>
      <c r="I8" s="718"/>
      <c r="J8" s="718"/>
      <c r="K8" s="718"/>
      <c r="L8" s="719"/>
      <c r="M8" s="725">
        <v>20</v>
      </c>
      <c r="N8" s="725">
        <v>25</v>
      </c>
      <c r="O8" s="725" t="s">
        <v>180</v>
      </c>
      <c r="P8" s="212"/>
    </row>
    <row r="9" spans="1:17">
      <c r="A9" s="718">
        <v>6</v>
      </c>
      <c r="B9" s="718" t="s">
        <v>931</v>
      </c>
      <c r="C9" s="718">
        <v>4</v>
      </c>
      <c r="D9" s="718">
        <v>9</v>
      </c>
      <c r="E9" s="718">
        <v>5</v>
      </c>
      <c r="F9" s="718">
        <f t="shared" si="0"/>
        <v>18</v>
      </c>
      <c r="G9" s="718"/>
      <c r="H9" s="718"/>
      <c r="I9" s="718"/>
      <c r="J9" s="718"/>
      <c r="K9" s="718"/>
      <c r="L9" s="719"/>
      <c r="M9" s="725">
        <v>25</v>
      </c>
      <c r="N9" s="725">
        <v>30</v>
      </c>
      <c r="O9" s="725" t="s">
        <v>179</v>
      </c>
      <c r="P9" s="721"/>
    </row>
    <row r="10" spans="1:17">
      <c r="A10" s="718">
        <v>7</v>
      </c>
      <c r="B10" s="718" t="s">
        <v>1955</v>
      </c>
      <c r="C10" s="718">
        <v>8</v>
      </c>
      <c r="D10" s="718">
        <v>5</v>
      </c>
      <c r="E10" s="718">
        <v>2</v>
      </c>
      <c r="F10" s="718">
        <f t="shared" si="0"/>
        <v>15</v>
      </c>
      <c r="G10" s="718"/>
      <c r="H10" s="718"/>
      <c r="I10" s="718"/>
      <c r="J10" s="718"/>
      <c r="K10" s="718"/>
      <c r="L10" s="719"/>
      <c r="M10" s="720"/>
      <c r="N10" s="720"/>
      <c r="O10" s="720"/>
      <c r="P10" s="721"/>
    </row>
    <row r="11" spans="1:17">
      <c r="A11" s="718">
        <v>8</v>
      </c>
      <c r="B11" s="718" t="s">
        <v>1961</v>
      </c>
      <c r="C11" s="718">
        <v>7</v>
      </c>
      <c r="D11" s="718">
        <v>4</v>
      </c>
      <c r="E11" s="718">
        <v>8</v>
      </c>
      <c r="F11" s="718">
        <f t="shared" si="0"/>
        <v>19</v>
      </c>
      <c r="G11" s="718"/>
      <c r="H11" s="718"/>
      <c r="I11" s="718"/>
      <c r="J11" s="718"/>
      <c r="K11" s="718"/>
      <c r="L11" s="719"/>
      <c r="M11" s="720"/>
      <c r="N11" s="720"/>
      <c r="O11" s="720"/>
      <c r="P11" s="721"/>
    </row>
    <row r="12" spans="1:17">
      <c r="A12" s="718">
        <v>9</v>
      </c>
      <c r="B12" s="718" t="s">
        <v>1962</v>
      </c>
      <c r="C12" s="718">
        <v>3</v>
      </c>
      <c r="D12" s="718">
        <v>4</v>
      </c>
      <c r="E12" s="718">
        <v>4</v>
      </c>
      <c r="F12" s="718">
        <f t="shared" si="0"/>
        <v>11</v>
      </c>
      <c r="G12" s="718"/>
      <c r="H12" s="718"/>
      <c r="I12" s="718"/>
      <c r="J12" s="718"/>
      <c r="K12" s="718"/>
      <c r="L12" s="719"/>
      <c r="M12" s="837" t="s">
        <v>623</v>
      </c>
      <c r="N12" s="838"/>
      <c r="O12" s="838"/>
      <c r="P12" s="716" t="s">
        <v>977</v>
      </c>
      <c r="Q12" s="212"/>
    </row>
    <row r="13" spans="1:17">
      <c r="A13" s="718">
        <v>10</v>
      </c>
      <c r="B13" s="718" t="s">
        <v>931</v>
      </c>
      <c r="C13" s="718">
        <v>10</v>
      </c>
      <c r="D13" s="718">
        <v>5</v>
      </c>
      <c r="E13" s="718">
        <v>4</v>
      </c>
      <c r="F13" s="718">
        <f t="shared" si="0"/>
        <v>19</v>
      </c>
      <c r="G13" s="718"/>
      <c r="H13" s="718"/>
      <c r="I13" s="718"/>
      <c r="J13" s="718"/>
      <c r="K13" s="718"/>
      <c r="L13" s="719"/>
      <c r="M13" s="839" t="s">
        <v>1954</v>
      </c>
      <c r="N13" s="839"/>
      <c r="O13" s="839"/>
      <c r="P13" s="705"/>
      <c r="Q13" s="212"/>
    </row>
    <row r="14" spans="1:17">
      <c r="A14" s="718">
        <v>11</v>
      </c>
      <c r="B14" s="718" t="s">
        <v>938</v>
      </c>
      <c r="C14" s="718">
        <v>7</v>
      </c>
      <c r="D14" s="718">
        <v>4</v>
      </c>
      <c r="E14" s="718">
        <v>8</v>
      </c>
      <c r="F14" s="718">
        <f t="shared" si="0"/>
        <v>19</v>
      </c>
      <c r="G14" s="718"/>
      <c r="H14" s="718"/>
      <c r="I14" s="718"/>
      <c r="J14" s="718"/>
      <c r="K14" s="718"/>
      <c r="L14" s="719"/>
      <c r="M14" s="839" t="s">
        <v>1956</v>
      </c>
      <c r="N14" s="839"/>
      <c r="O14" s="839"/>
      <c r="P14" s="705"/>
      <c r="Q14" s="212"/>
    </row>
    <row r="15" spans="1:17">
      <c r="A15" s="718">
        <v>12</v>
      </c>
      <c r="B15" s="718" t="s">
        <v>939</v>
      </c>
      <c r="C15" s="718">
        <v>5</v>
      </c>
      <c r="D15" s="718">
        <v>8</v>
      </c>
      <c r="E15" s="718">
        <v>9</v>
      </c>
      <c r="F15" s="718">
        <f t="shared" si="0"/>
        <v>22</v>
      </c>
      <c r="G15" s="718"/>
      <c r="H15" s="718"/>
      <c r="I15" s="718"/>
      <c r="J15" s="718"/>
      <c r="K15" s="718"/>
      <c r="L15" s="719"/>
      <c r="M15" s="839" t="s">
        <v>1957</v>
      </c>
      <c r="N15" s="839"/>
      <c r="O15" s="839"/>
      <c r="P15" s="705"/>
      <c r="Q15" s="212"/>
    </row>
    <row r="16" spans="1:17">
      <c r="A16" s="718">
        <v>13</v>
      </c>
      <c r="B16" s="718" t="s">
        <v>941</v>
      </c>
      <c r="C16" s="718">
        <v>4</v>
      </c>
      <c r="D16" s="718">
        <v>8</v>
      </c>
      <c r="E16" s="718">
        <v>4</v>
      </c>
      <c r="F16" s="718">
        <f t="shared" si="0"/>
        <v>16</v>
      </c>
      <c r="G16" s="718"/>
      <c r="H16" s="718"/>
      <c r="I16" s="718"/>
      <c r="J16" s="718"/>
      <c r="K16" s="718"/>
      <c r="L16" s="719"/>
      <c r="M16" s="839" t="s">
        <v>1959</v>
      </c>
      <c r="N16" s="839"/>
      <c r="O16" s="839"/>
      <c r="P16" s="705"/>
      <c r="Q16" s="212"/>
    </row>
    <row r="17" spans="1:17">
      <c r="A17" s="718">
        <v>14</v>
      </c>
      <c r="B17" s="718" t="s">
        <v>942</v>
      </c>
      <c r="C17" s="718">
        <v>8</v>
      </c>
      <c r="D17" s="718">
        <v>9</v>
      </c>
      <c r="E17" s="718">
        <v>6</v>
      </c>
      <c r="F17" s="718">
        <f t="shared" si="0"/>
        <v>23</v>
      </c>
      <c r="G17" s="718"/>
      <c r="H17" s="718"/>
      <c r="I17" s="718"/>
      <c r="J17" s="718"/>
      <c r="K17" s="718"/>
      <c r="L17" s="719"/>
      <c r="P17" s="212"/>
      <c r="Q17" s="212"/>
    </row>
    <row r="18" spans="1:17">
      <c r="A18" s="718">
        <v>15</v>
      </c>
      <c r="B18" s="718" t="s">
        <v>943</v>
      </c>
      <c r="C18" s="718">
        <v>9</v>
      </c>
      <c r="D18" s="718">
        <v>7</v>
      </c>
      <c r="E18" s="718">
        <v>5</v>
      </c>
      <c r="F18" s="718">
        <f t="shared" si="0"/>
        <v>21</v>
      </c>
      <c r="G18" s="718"/>
      <c r="H18" s="718"/>
      <c r="I18" s="718"/>
      <c r="J18" s="718"/>
      <c r="K18" s="718"/>
      <c r="L18" s="719"/>
      <c r="P18" s="212"/>
      <c r="Q18" s="212"/>
    </row>
    <row r="19" spans="1:17">
      <c r="A19" s="718">
        <v>16</v>
      </c>
      <c r="B19" s="718" t="s">
        <v>944</v>
      </c>
      <c r="C19" s="718">
        <v>10</v>
      </c>
      <c r="D19" s="718">
        <v>6</v>
      </c>
      <c r="E19" s="718">
        <v>4</v>
      </c>
      <c r="F19" s="718">
        <f t="shared" si="0"/>
        <v>20</v>
      </c>
      <c r="G19" s="718"/>
      <c r="H19" s="718"/>
      <c r="I19" s="718"/>
      <c r="J19" s="718"/>
      <c r="K19" s="718"/>
      <c r="L19" s="719"/>
      <c r="M19" s="719"/>
      <c r="N19" s="719"/>
      <c r="O19" s="719"/>
      <c r="P19" s="719"/>
    </row>
    <row r="20" spans="1:17">
      <c r="A20" s="718">
        <v>17</v>
      </c>
      <c r="B20" s="718" t="s">
        <v>1963</v>
      </c>
      <c r="C20" s="718">
        <v>3</v>
      </c>
      <c r="D20" s="718">
        <v>8</v>
      </c>
      <c r="E20" s="718">
        <v>9</v>
      </c>
      <c r="F20" s="718">
        <f t="shared" si="0"/>
        <v>20</v>
      </c>
      <c r="G20" s="718"/>
      <c r="H20" s="718"/>
      <c r="I20" s="718"/>
      <c r="J20" s="718"/>
      <c r="K20" s="718"/>
      <c r="L20" s="719"/>
    </row>
    <row r="21" spans="1:17">
      <c r="A21" s="718">
        <v>18</v>
      </c>
      <c r="B21" s="718" t="s">
        <v>1922</v>
      </c>
      <c r="C21" s="718">
        <v>6</v>
      </c>
      <c r="D21" s="718">
        <v>4</v>
      </c>
      <c r="E21" s="718">
        <v>7</v>
      </c>
      <c r="F21" s="718">
        <f t="shared" si="0"/>
        <v>17</v>
      </c>
      <c r="G21" s="718"/>
      <c r="H21" s="718"/>
      <c r="I21" s="718"/>
      <c r="J21" s="718"/>
      <c r="K21" s="718"/>
      <c r="L21" s="719"/>
    </row>
    <row r="22" spans="1:17">
      <c r="A22" s="718">
        <v>19</v>
      </c>
      <c r="B22" s="718" t="s">
        <v>931</v>
      </c>
      <c r="C22" s="718">
        <v>4</v>
      </c>
      <c r="D22" s="718">
        <v>8</v>
      </c>
      <c r="E22" s="718">
        <v>7</v>
      </c>
      <c r="F22" s="718">
        <f t="shared" si="0"/>
        <v>19</v>
      </c>
      <c r="G22" s="718"/>
      <c r="H22" s="718"/>
      <c r="I22" s="718"/>
      <c r="J22" s="718"/>
      <c r="K22" s="718"/>
      <c r="L22" s="719"/>
    </row>
    <row r="23" spans="1:17">
      <c r="A23" s="718">
        <v>20</v>
      </c>
      <c r="B23" s="718" t="s">
        <v>1964</v>
      </c>
      <c r="C23" s="718">
        <v>8</v>
      </c>
      <c r="D23" s="718">
        <v>9</v>
      </c>
      <c r="E23" s="718">
        <v>5</v>
      </c>
      <c r="F23" s="718">
        <f t="shared" si="0"/>
        <v>22</v>
      </c>
      <c r="G23" s="718"/>
      <c r="H23" s="718"/>
      <c r="I23" s="718"/>
      <c r="J23" s="718"/>
      <c r="K23" s="718"/>
      <c r="L23" s="719"/>
    </row>
  </sheetData>
  <mergeCells count="5">
    <mergeCell ref="M12:O12"/>
    <mergeCell ref="M13:O13"/>
    <mergeCell ref="M14:O14"/>
    <mergeCell ref="M15:O15"/>
    <mergeCell ref="M16:O16"/>
  </mergeCells>
  <pageMargins left="0.7" right="0.7" top="0.75" bottom="0.75" header="0.3" footer="0.3"/>
  <pageSetup orientation="portrait" horizontalDpi="300" verticalDpi="30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Sheet41"/>
  <dimension ref="A3:F75"/>
  <sheetViews>
    <sheetView showGridLines="0" zoomScale="90" zoomScaleNormal="90" workbookViewId="0"/>
  </sheetViews>
  <sheetFormatPr defaultColWidth="9.109375" defaultRowHeight="14.4"/>
  <cols>
    <col min="1" max="2" width="10.109375" style="377" customWidth="1"/>
    <col min="3" max="5" width="9.109375" style="377"/>
    <col min="6" max="6" width="11.109375" style="377" customWidth="1"/>
    <col min="7" max="16384" width="9.109375" style="377"/>
  </cols>
  <sheetData>
    <row r="3" spans="1:6">
      <c r="A3" s="475"/>
      <c r="B3" s="485" t="s">
        <v>1172</v>
      </c>
      <c r="C3" s="485" t="s">
        <v>1173</v>
      </c>
      <c r="D3" s="485" t="s">
        <v>1174</v>
      </c>
      <c r="E3" s="485" t="s">
        <v>1175</v>
      </c>
      <c r="F3" s="485" t="s">
        <v>1176</v>
      </c>
    </row>
    <row r="4" spans="1:6">
      <c r="A4" s="486">
        <v>38922</v>
      </c>
      <c r="B4" s="487">
        <v>12155</v>
      </c>
      <c r="C4" s="488">
        <v>69.805000000000007</v>
      </c>
      <c r="D4" s="488">
        <v>72.625</v>
      </c>
      <c r="E4" s="488">
        <v>69.688000000000002</v>
      </c>
      <c r="F4" s="488">
        <v>70.5</v>
      </c>
    </row>
    <row r="5" spans="1:6">
      <c r="A5" s="486">
        <f>A4+1</f>
        <v>38923</v>
      </c>
      <c r="B5" s="487">
        <v>14555</v>
      </c>
      <c r="C5" s="488">
        <v>70.938000000000002</v>
      </c>
      <c r="D5" s="488">
        <v>74</v>
      </c>
      <c r="E5" s="488">
        <v>70.718999999999994</v>
      </c>
      <c r="F5" s="488">
        <v>73.25</v>
      </c>
    </row>
    <row r="6" spans="1:6">
      <c r="A6" s="486">
        <f>A5+1</f>
        <v>38924</v>
      </c>
      <c r="B6" s="487">
        <v>11983</v>
      </c>
      <c r="C6" s="488">
        <v>74.75</v>
      </c>
      <c r="D6" s="488">
        <v>75.75</v>
      </c>
      <c r="E6" s="488">
        <v>73.375</v>
      </c>
      <c r="F6" s="488">
        <v>75.625</v>
      </c>
    </row>
    <row r="7" spans="1:6">
      <c r="A7" s="486">
        <f>A6+1</f>
        <v>38925</v>
      </c>
      <c r="B7" s="489">
        <v>14877</v>
      </c>
      <c r="C7" s="488">
        <v>74.875</v>
      </c>
      <c r="D7" s="488">
        <v>75.311999999999998</v>
      </c>
      <c r="E7" s="488">
        <v>74.125</v>
      </c>
      <c r="F7" s="488">
        <v>75.25</v>
      </c>
    </row>
    <row r="8" spans="1:6">
      <c r="A8" s="486">
        <f>A7+1</f>
        <v>38926</v>
      </c>
      <c r="B8" s="489">
        <v>16983</v>
      </c>
      <c r="C8" s="488">
        <v>76.093999999999994</v>
      </c>
      <c r="D8" s="488">
        <v>76.375</v>
      </c>
      <c r="E8" s="488">
        <v>73.5</v>
      </c>
      <c r="F8" s="488">
        <v>74.938000000000002</v>
      </c>
    </row>
    <row r="75" spans="1:1">
      <c r="A75" s="490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Sheet42"/>
  <dimension ref="A3:D36"/>
  <sheetViews>
    <sheetView showGridLines="0" workbookViewId="0"/>
  </sheetViews>
  <sheetFormatPr defaultColWidth="9.109375" defaultRowHeight="14.4"/>
  <cols>
    <col min="1" max="1" width="6.6640625" style="377" customWidth="1"/>
    <col min="2" max="3" width="6.88671875" style="377" customWidth="1"/>
    <col min="4" max="4" width="8.33203125" style="377" customWidth="1"/>
    <col min="5" max="16384" width="9.109375" style="377"/>
  </cols>
  <sheetData>
    <row r="3" spans="1:4">
      <c r="A3" s="473" t="s">
        <v>1177</v>
      </c>
    </row>
    <row r="5" spans="1:4">
      <c r="A5" s="382"/>
      <c r="B5" s="491" t="s">
        <v>1174</v>
      </c>
      <c r="C5" s="491" t="s">
        <v>1175</v>
      </c>
      <c r="D5" s="491" t="s">
        <v>160</v>
      </c>
    </row>
    <row r="6" spans="1:4">
      <c r="A6" s="382">
        <v>1</v>
      </c>
      <c r="B6" s="382">
        <v>74</v>
      </c>
      <c r="C6" s="382">
        <v>50</v>
      </c>
      <c r="D6" s="382">
        <f t="shared" ref="D6:D36" si="0">AVERAGE(B6:C6)</f>
        <v>62</v>
      </c>
    </row>
    <row r="7" spans="1:4">
      <c r="A7" s="382">
        <v>2</v>
      </c>
      <c r="B7" s="382">
        <v>70</v>
      </c>
      <c r="C7" s="382">
        <v>52</v>
      </c>
      <c r="D7" s="382">
        <f t="shared" si="0"/>
        <v>61</v>
      </c>
    </row>
    <row r="8" spans="1:4">
      <c r="A8" s="382">
        <v>3</v>
      </c>
      <c r="B8" s="382">
        <v>72</v>
      </c>
      <c r="C8" s="382">
        <v>56</v>
      </c>
      <c r="D8" s="382">
        <f t="shared" si="0"/>
        <v>64</v>
      </c>
    </row>
    <row r="9" spans="1:4">
      <c r="A9" s="382">
        <v>4</v>
      </c>
      <c r="B9" s="382">
        <v>66</v>
      </c>
      <c r="C9" s="382">
        <v>50</v>
      </c>
      <c r="D9" s="382">
        <f t="shared" si="0"/>
        <v>58</v>
      </c>
    </row>
    <row r="10" spans="1:4">
      <c r="A10" s="382">
        <v>5</v>
      </c>
      <c r="B10" s="382">
        <v>61</v>
      </c>
      <c r="C10" s="382">
        <v>53</v>
      </c>
      <c r="D10" s="382">
        <f t="shared" si="0"/>
        <v>57</v>
      </c>
    </row>
    <row r="11" spans="1:4">
      <c r="A11" s="382">
        <v>6</v>
      </c>
      <c r="B11" s="382">
        <v>59</v>
      </c>
      <c r="C11" s="382">
        <v>48</v>
      </c>
      <c r="D11" s="382">
        <f t="shared" si="0"/>
        <v>53.5</v>
      </c>
    </row>
    <row r="12" spans="1:4">
      <c r="A12" s="382">
        <v>7</v>
      </c>
      <c r="B12" s="382">
        <v>73</v>
      </c>
      <c r="C12" s="382">
        <v>51</v>
      </c>
      <c r="D12" s="382">
        <f t="shared" si="0"/>
        <v>62</v>
      </c>
    </row>
    <row r="13" spans="1:4">
      <c r="A13" s="382">
        <v>8</v>
      </c>
      <c r="B13" s="382">
        <v>72</v>
      </c>
      <c r="C13" s="382">
        <v>53</v>
      </c>
      <c r="D13" s="382">
        <f t="shared" si="0"/>
        <v>62.5</v>
      </c>
    </row>
    <row r="14" spans="1:4">
      <c r="A14" s="382">
        <v>9</v>
      </c>
      <c r="B14" s="382">
        <v>70</v>
      </c>
      <c r="C14" s="382">
        <v>56</v>
      </c>
      <c r="D14" s="382">
        <f t="shared" si="0"/>
        <v>63</v>
      </c>
    </row>
    <row r="15" spans="1:4">
      <c r="A15" s="382">
        <v>10</v>
      </c>
      <c r="B15" s="382">
        <v>73</v>
      </c>
      <c r="C15" s="382">
        <v>60</v>
      </c>
      <c r="D15" s="382">
        <f t="shared" si="0"/>
        <v>66.5</v>
      </c>
    </row>
    <row r="16" spans="1:4">
      <c r="A16" s="382">
        <v>11</v>
      </c>
      <c r="B16" s="382">
        <v>79</v>
      </c>
      <c r="C16" s="382">
        <v>60</v>
      </c>
      <c r="D16" s="382">
        <f t="shared" si="0"/>
        <v>69.5</v>
      </c>
    </row>
    <row r="17" spans="1:4">
      <c r="A17" s="382">
        <v>12</v>
      </c>
      <c r="B17" s="382">
        <v>82</v>
      </c>
      <c r="C17" s="382">
        <v>62</v>
      </c>
      <c r="D17" s="382">
        <f t="shared" si="0"/>
        <v>72</v>
      </c>
    </row>
    <row r="18" spans="1:4">
      <c r="A18" s="382">
        <v>13</v>
      </c>
      <c r="B18" s="382">
        <v>75</v>
      </c>
      <c r="C18" s="382">
        <v>60</v>
      </c>
      <c r="D18" s="382">
        <f t="shared" si="0"/>
        <v>67.5</v>
      </c>
    </row>
    <row r="19" spans="1:4">
      <c r="A19" s="382">
        <v>14</v>
      </c>
      <c r="B19" s="382">
        <v>71</v>
      </c>
      <c r="C19" s="382">
        <v>57</v>
      </c>
      <c r="D19" s="382">
        <f t="shared" si="0"/>
        <v>64</v>
      </c>
    </row>
    <row r="20" spans="1:4">
      <c r="A20" s="382">
        <v>15</v>
      </c>
      <c r="B20" s="382">
        <v>70</v>
      </c>
      <c r="C20" s="382">
        <v>55</v>
      </c>
      <c r="D20" s="382">
        <f t="shared" si="0"/>
        <v>62.5</v>
      </c>
    </row>
    <row r="21" spans="1:4">
      <c r="A21" s="382">
        <v>16</v>
      </c>
      <c r="B21" s="382">
        <v>70</v>
      </c>
      <c r="C21" s="382">
        <v>56</v>
      </c>
      <c r="D21" s="382">
        <f t="shared" si="0"/>
        <v>63</v>
      </c>
    </row>
    <row r="22" spans="1:4">
      <c r="A22" s="382">
        <v>17</v>
      </c>
      <c r="B22" s="382">
        <v>68</v>
      </c>
      <c r="C22" s="382">
        <v>56</v>
      </c>
      <c r="D22" s="382">
        <f t="shared" si="0"/>
        <v>62</v>
      </c>
    </row>
    <row r="23" spans="1:4">
      <c r="A23" s="382">
        <v>18</v>
      </c>
      <c r="B23" s="382">
        <v>69</v>
      </c>
      <c r="C23" s="382">
        <v>57</v>
      </c>
      <c r="D23" s="382">
        <f t="shared" si="0"/>
        <v>63</v>
      </c>
    </row>
    <row r="24" spans="1:4">
      <c r="A24" s="382">
        <v>19</v>
      </c>
      <c r="B24" s="382">
        <v>73</v>
      </c>
      <c r="C24" s="382">
        <v>58</v>
      </c>
      <c r="D24" s="382">
        <f t="shared" si="0"/>
        <v>65.5</v>
      </c>
    </row>
    <row r="25" spans="1:4">
      <c r="A25" s="382">
        <v>20</v>
      </c>
      <c r="B25" s="382">
        <v>71</v>
      </c>
      <c r="C25" s="382">
        <v>62</v>
      </c>
      <c r="D25" s="382">
        <f t="shared" si="0"/>
        <v>66.5</v>
      </c>
    </row>
    <row r="26" spans="1:4">
      <c r="A26" s="382">
        <v>21</v>
      </c>
      <c r="B26" s="382">
        <v>72</v>
      </c>
      <c r="C26" s="382">
        <v>64</v>
      </c>
      <c r="D26" s="382">
        <f t="shared" si="0"/>
        <v>68</v>
      </c>
    </row>
    <row r="27" spans="1:4">
      <c r="A27" s="382">
        <v>22</v>
      </c>
      <c r="B27" s="382">
        <v>80</v>
      </c>
      <c r="C27" s="382">
        <v>66</v>
      </c>
      <c r="D27" s="382">
        <f t="shared" si="0"/>
        <v>73</v>
      </c>
    </row>
    <row r="28" spans="1:4">
      <c r="A28" s="382">
        <v>23</v>
      </c>
      <c r="B28" s="382">
        <v>84</v>
      </c>
      <c r="C28" s="382">
        <v>62</v>
      </c>
      <c r="D28" s="382">
        <f t="shared" si="0"/>
        <v>73</v>
      </c>
    </row>
    <row r="29" spans="1:4">
      <c r="A29" s="382">
        <v>24</v>
      </c>
      <c r="B29" s="382">
        <v>78</v>
      </c>
      <c r="C29" s="382">
        <v>66</v>
      </c>
      <c r="D29" s="382">
        <f t="shared" si="0"/>
        <v>72</v>
      </c>
    </row>
    <row r="30" spans="1:4">
      <c r="A30" s="382">
        <v>25</v>
      </c>
      <c r="B30" s="382">
        <v>81</v>
      </c>
      <c r="C30" s="382">
        <v>64</v>
      </c>
      <c r="D30" s="382">
        <f t="shared" si="0"/>
        <v>72.5</v>
      </c>
    </row>
    <row r="31" spans="1:4">
      <c r="A31" s="382">
        <v>26</v>
      </c>
      <c r="B31" s="382">
        <v>80</v>
      </c>
      <c r="C31" s="382">
        <v>64</v>
      </c>
      <c r="D31" s="382">
        <f t="shared" si="0"/>
        <v>72</v>
      </c>
    </row>
    <row r="32" spans="1:4">
      <c r="A32" s="382">
        <v>27</v>
      </c>
      <c r="B32" s="382">
        <v>75</v>
      </c>
      <c r="C32" s="382">
        <v>64</v>
      </c>
      <c r="D32" s="382">
        <f t="shared" si="0"/>
        <v>69.5</v>
      </c>
    </row>
    <row r="33" spans="1:4">
      <c r="A33" s="382">
        <v>28</v>
      </c>
      <c r="B33" s="382">
        <v>74</v>
      </c>
      <c r="C33" s="382">
        <v>65</v>
      </c>
      <c r="D33" s="382">
        <f t="shared" si="0"/>
        <v>69.5</v>
      </c>
    </row>
    <row r="34" spans="1:4">
      <c r="A34" s="382">
        <v>29</v>
      </c>
      <c r="B34" s="382">
        <v>70</v>
      </c>
      <c r="C34" s="382">
        <v>63</v>
      </c>
      <c r="D34" s="382">
        <f t="shared" si="0"/>
        <v>66.5</v>
      </c>
    </row>
    <row r="35" spans="1:4">
      <c r="A35" s="382">
        <v>30</v>
      </c>
      <c r="B35" s="382">
        <v>72</v>
      </c>
      <c r="C35" s="382">
        <v>60</v>
      </c>
      <c r="D35" s="382">
        <f t="shared" si="0"/>
        <v>66</v>
      </c>
    </row>
    <row r="36" spans="1:4">
      <c r="A36" s="382">
        <v>31</v>
      </c>
      <c r="B36" s="382">
        <v>71</v>
      </c>
      <c r="C36" s="382">
        <v>62</v>
      </c>
      <c r="D36" s="382">
        <f t="shared" si="0"/>
        <v>66.5</v>
      </c>
    </row>
  </sheetData>
  <pageMargins left="0.75" right="0.75" top="1" bottom="1" header="0.5" footer="0.5"/>
  <headerFooter alignWithMargins="0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Sheet43">
    <pageSetUpPr fitToPage="1"/>
  </sheetPr>
  <dimension ref="A3:K44"/>
  <sheetViews>
    <sheetView showGridLines="0" workbookViewId="0"/>
  </sheetViews>
  <sheetFormatPr defaultColWidth="11.44140625" defaultRowHeight="11.4"/>
  <cols>
    <col min="1" max="1" width="10.44140625" style="494" customWidth="1"/>
    <col min="2" max="2" width="9.44140625" style="494" customWidth="1"/>
    <col min="3" max="3" width="16.6640625" style="494" customWidth="1"/>
    <col min="4" max="4" width="16.5546875" style="494" customWidth="1"/>
    <col min="5" max="6" width="17" style="494" customWidth="1"/>
    <col min="7" max="7" width="11.44140625" style="494" customWidth="1"/>
    <col min="8" max="8" width="10.5546875" style="494" customWidth="1"/>
    <col min="9" max="9" width="15.44140625" style="494" customWidth="1"/>
    <col min="10" max="10" width="16.88671875" style="494" customWidth="1"/>
    <col min="11" max="11" width="14.88671875" style="494" customWidth="1"/>
    <col min="12" max="12" width="11.44140625" style="494" customWidth="1"/>
    <col min="13" max="16384" width="11.44140625" style="494"/>
  </cols>
  <sheetData>
    <row r="3" spans="1:11" ht="14.4">
      <c r="A3" s="492" t="s">
        <v>1178</v>
      </c>
      <c r="B3" s="493"/>
      <c r="C3" s="493"/>
      <c r="D3" s="493"/>
      <c r="E3" s="493"/>
      <c r="F3" s="493"/>
      <c r="G3" s="493"/>
      <c r="H3" s="493"/>
      <c r="I3" s="493"/>
      <c r="J3" s="493"/>
      <c r="K3" s="493"/>
    </row>
    <row r="4" spans="1:11" ht="14.4">
      <c r="A4" s="493"/>
      <c r="B4" s="493"/>
      <c r="C4" s="493"/>
      <c r="D4" s="493"/>
      <c r="E4" s="493"/>
      <c r="F4" s="493"/>
      <c r="G4" s="493"/>
      <c r="H4" s="493"/>
      <c r="I4" s="493"/>
      <c r="J4" s="493"/>
      <c r="K4" s="493"/>
    </row>
    <row r="5" spans="1:11" ht="28.8">
      <c r="A5" s="495"/>
      <c r="B5" s="496" t="s">
        <v>112</v>
      </c>
      <c r="C5" s="497" t="s">
        <v>1179</v>
      </c>
      <c r="D5" s="493"/>
      <c r="E5" s="493"/>
      <c r="F5" s="493"/>
      <c r="G5" s="493"/>
      <c r="H5" s="493"/>
      <c r="I5" s="493"/>
      <c r="J5" s="493"/>
      <c r="K5" s="493"/>
    </row>
    <row r="6" spans="1:11" ht="14.4">
      <c r="A6" s="498" t="s">
        <v>996</v>
      </c>
      <c r="B6" s="499">
        <v>1971</v>
      </c>
      <c r="C6" s="500">
        <v>2300</v>
      </c>
      <c r="D6" s="493"/>
      <c r="E6" s="493"/>
      <c r="F6" s="493"/>
      <c r="G6" s="493"/>
      <c r="H6" s="493"/>
      <c r="I6" s="493"/>
      <c r="J6" s="493"/>
      <c r="K6" s="493"/>
    </row>
    <row r="7" spans="1:11" ht="14.4">
      <c r="A7" s="498" t="s">
        <v>996</v>
      </c>
      <c r="B7" s="499">
        <v>1972</v>
      </c>
      <c r="C7" s="500">
        <v>3500</v>
      </c>
      <c r="D7" s="493"/>
      <c r="E7" s="493"/>
      <c r="F7" s="493"/>
      <c r="G7" s="493"/>
      <c r="H7" s="493"/>
      <c r="I7" s="493"/>
      <c r="J7" s="493"/>
      <c r="K7" s="493"/>
    </row>
    <row r="8" spans="1:11" ht="14.4">
      <c r="A8" s="498" t="s">
        <v>996</v>
      </c>
      <c r="B8" s="499">
        <v>1974</v>
      </c>
      <c r="C8" s="500">
        <v>6000</v>
      </c>
      <c r="D8" s="493"/>
      <c r="E8" s="493"/>
      <c r="F8" s="493"/>
      <c r="G8" s="493"/>
      <c r="H8" s="493"/>
      <c r="I8" s="493"/>
      <c r="J8" s="493"/>
      <c r="K8" s="493"/>
    </row>
    <row r="9" spans="1:11" ht="14.4">
      <c r="A9" s="498" t="s">
        <v>996</v>
      </c>
      <c r="B9" s="499">
        <v>1978</v>
      </c>
      <c r="C9" s="500">
        <v>29000</v>
      </c>
      <c r="D9" s="493"/>
      <c r="E9" s="493"/>
      <c r="F9" s="493"/>
      <c r="G9" s="493"/>
      <c r="H9" s="493"/>
      <c r="I9" s="493"/>
      <c r="J9" s="493"/>
      <c r="K9" s="493"/>
    </row>
    <row r="10" spans="1:11" ht="14.4">
      <c r="A10" s="498" t="s">
        <v>996</v>
      </c>
      <c r="B10" s="499">
        <v>1982</v>
      </c>
      <c r="C10" s="500">
        <v>134000</v>
      </c>
      <c r="D10" s="493"/>
      <c r="E10" s="493"/>
      <c r="F10" s="493"/>
      <c r="G10" s="493"/>
      <c r="H10" s="493"/>
      <c r="I10" s="493"/>
      <c r="J10" s="493"/>
      <c r="K10" s="493"/>
    </row>
    <row r="11" spans="1:11" ht="14.4">
      <c r="A11" s="498" t="s">
        <v>996</v>
      </c>
      <c r="B11" s="499">
        <v>1985</v>
      </c>
      <c r="C11" s="500">
        <v>275000</v>
      </c>
      <c r="D11" s="493"/>
      <c r="E11" s="493"/>
      <c r="F11" s="493"/>
      <c r="G11" s="493"/>
      <c r="H11" s="493"/>
      <c r="I11" s="493"/>
      <c r="J11" s="493"/>
      <c r="K11" s="493"/>
    </row>
    <row r="12" spans="1:11" ht="14.4">
      <c r="A12" s="498" t="s">
        <v>996</v>
      </c>
      <c r="B12" s="499">
        <v>1989</v>
      </c>
      <c r="C12" s="500">
        <v>1200000</v>
      </c>
      <c r="D12" s="493"/>
      <c r="E12" s="493"/>
      <c r="F12" s="493"/>
      <c r="G12" s="493"/>
      <c r="H12" s="493"/>
      <c r="I12" s="493"/>
      <c r="J12" s="493"/>
      <c r="K12" s="493"/>
    </row>
    <row r="13" spans="1:11" ht="14.4">
      <c r="A13" s="498" t="s">
        <v>996</v>
      </c>
      <c r="B13" s="499">
        <v>1993</v>
      </c>
      <c r="C13" s="500">
        <v>3100000</v>
      </c>
      <c r="D13" s="493"/>
      <c r="E13" s="493"/>
      <c r="F13" s="493"/>
      <c r="G13" s="493"/>
      <c r="H13" s="493"/>
      <c r="I13" s="493"/>
      <c r="J13" s="493"/>
      <c r="K13" s="493"/>
    </row>
    <row r="14" spans="1:11" ht="14.4">
      <c r="A14" s="498" t="s">
        <v>996</v>
      </c>
      <c r="B14" s="499">
        <v>1995</v>
      </c>
      <c r="C14" s="500">
        <v>5500000</v>
      </c>
      <c r="D14" s="493"/>
      <c r="E14" s="493"/>
      <c r="F14" s="493"/>
      <c r="G14" s="493"/>
      <c r="H14" s="493"/>
      <c r="I14" s="493"/>
      <c r="J14" s="493"/>
      <c r="K14" s="493"/>
    </row>
    <row r="15" spans="1:11" ht="14.4">
      <c r="A15" s="498" t="s">
        <v>996</v>
      </c>
      <c r="B15" s="499">
        <v>1997</v>
      </c>
      <c r="C15" s="500">
        <v>7500000</v>
      </c>
      <c r="D15" s="493"/>
      <c r="E15" s="493"/>
      <c r="F15" s="493"/>
      <c r="G15" s="493"/>
      <c r="H15" s="493"/>
      <c r="I15" s="493"/>
      <c r="J15" s="493"/>
      <c r="K15" s="493"/>
    </row>
    <row r="16" spans="1:11" ht="14.4">
      <c r="A16" s="498" t="s">
        <v>996</v>
      </c>
      <c r="B16" s="499">
        <v>1999</v>
      </c>
      <c r="C16" s="500">
        <v>19000000</v>
      </c>
      <c r="D16" s="493"/>
      <c r="E16" s="493"/>
      <c r="F16" s="493"/>
      <c r="G16" s="493"/>
      <c r="H16" s="493"/>
      <c r="I16" s="493"/>
      <c r="J16" s="493"/>
      <c r="K16" s="493"/>
    </row>
    <row r="17" spans="1:11" ht="14.4">
      <c r="A17" s="498" t="s">
        <v>996</v>
      </c>
      <c r="B17" s="499">
        <v>2001</v>
      </c>
      <c r="C17" s="500">
        <v>44000000</v>
      </c>
      <c r="D17" s="493"/>
      <c r="E17" s="493"/>
      <c r="F17" s="493"/>
      <c r="G17" s="493"/>
      <c r="H17" s="493"/>
      <c r="I17" s="493"/>
      <c r="J17" s="493"/>
      <c r="K17" s="493"/>
    </row>
    <row r="18" spans="1:11" ht="14.4">
      <c r="A18" s="498" t="s">
        <v>1180</v>
      </c>
      <c r="B18" s="499">
        <v>2003</v>
      </c>
      <c r="C18" s="500">
        <v>95200000</v>
      </c>
      <c r="D18" s="493"/>
      <c r="E18" s="493"/>
      <c r="F18" s="493"/>
      <c r="G18" s="493"/>
      <c r="H18" s="493"/>
      <c r="I18" s="493"/>
      <c r="J18" s="493"/>
      <c r="K18" s="493"/>
    </row>
    <row r="19" spans="1:11" ht="14.4">
      <c r="A19" s="501" t="s">
        <v>1180</v>
      </c>
      <c r="B19" s="502">
        <v>2005</v>
      </c>
      <c r="C19" s="503">
        <v>190000000</v>
      </c>
      <c r="D19" s="493"/>
      <c r="E19" s="493"/>
      <c r="F19" s="493"/>
      <c r="G19" s="493"/>
      <c r="H19" s="493"/>
      <c r="I19" s="493"/>
      <c r="J19" s="493"/>
      <c r="K19" s="493"/>
    </row>
    <row r="20" spans="1:11" ht="14.4">
      <c r="A20" s="493"/>
      <c r="B20" s="493"/>
      <c r="C20" s="493"/>
      <c r="D20" s="493"/>
      <c r="E20" s="493"/>
      <c r="F20" s="493"/>
      <c r="G20" s="493"/>
      <c r="H20" s="493"/>
      <c r="I20" s="493"/>
      <c r="J20" s="493"/>
      <c r="K20" s="493"/>
    </row>
    <row r="21" spans="1:11" ht="14.4">
      <c r="A21" s="493"/>
      <c r="B21" s="493"/>
      <c r="C21" s="493"/>
      <c r="D21" s="493"/>
      <c r="E21" s="493"/>
      <c r="F21" s="493"/>
      <c r="G21" s="493"/>
      <c r="H21" s="493"/>
      <c r="I21" s="493"/>
      <c r="J21" s="493"/>
      <c r="K21" s="493"/>
    </row>
    <row r="22" spans="1:11" ht="14.4">
      <c r="A22" s="493"/>
      <c r="B22" s="493"/>
      <c r="C22" s="493"/>
      <c r="D22" s="493"/>
      <c r="E22" s="493"/>
      <c r="F22" s="493"/>
      <c r="G22" s="493"/>
      <c r="H22" s="493"/>
      <c r="I22" s="493"/>
      <c r="J22" s="493"/>
      <c r="K22" s="493"/>
    </row>
    <row r="23" spans="1:11" ht="14.4">
      <c r="A23" s="493"/>
      <c r="B23" s="493"/>
      <c r="C23" s="493"/>
      <c r="D23" s="493"/>
      <c r="E23" s="493"/>
      <c r="F23" s="493"/>
      <c r="G23" s="493"/>
      <c r="H23" s="493"/>
      <c r="I23" s="493"/>
      <c r="J23" s="493"/>
      <c r="K23" s="493"/>
    </row>
    <row r="24" spans="1:11" ht="14.4">
      <c r="A24" s="493"/>
      <c r="B24" s="493"/>
      <c r="C24" s="493"/>
      <c r="D24" s="493"/>
      <c r="E24" s="493"/>
      <c r="F24" s="493"/>
      <c r="G24" s="493"/>
      <c r="H24" s="493"/>
      <c r="I24" s="493"/>
      <c r="J24" s="493"/>
      <c r="K24" s="493"/>
    </row>
    <row r="25" spans="1:11" ht="14.4">
      <c r="A25" s="493"/>
      <c r="B25" s="493"/>
      <c r="C25" s="493"/>
      <c r="D25" s="493"/>
      <c r="E25" s="493"/>
      <c r="F25" s="493"/>
      <c r="G25" s="493"/>
      <c r="H25" s="493"/>
      <c r="I25" s="493"/>
      <c r="J25" s="493"/>
      <c r="K25" s="493"/>
    </row>
    <row r="26" spans="1:11" ht="14.4">
      <c r="A26" s="493"/>
      <c r="B26" s="493"/>
      <c r="C26" s="493"/>
      <c r="D26" s="493"/>
      <c r="E26" s="493"/>
      <c r="F26" s="493"/>
      <c r="G26" s="493"/>
      <c r="H26" s="493"/>
      <c r="I26" s="493"/>
      <c r="J26" s="493"/>
      <c r="K26" s="493"/>
    </row>
    <row r="27" spans="1:11" ht="14.4">
      <c r="A27" s="493"/>
      <c r="B27" s="493"/>
      <c r="C27" s="493"/>
      <c r="D27" s="493"/>
      <c r="E27" s="493"/>
      <c r="F27" s="493"/>
      <c r="G27" s="493"/>
      <c r="H27" s="493"/>
      <c r="I27" s="493"/>
      <c r="J27" s="493"/>
      <c r="K27" s="493"/>
    </row>
    <row r="28" spans="1:11" ht="14.4">
      <c r="A28" s="493"/>
      <c r="B28" s="493"/>
      <c r="C28" s="493"/>
      <c r="D28" s="493"/>
      <c r="E28" s="493"/>
      <c r="F28" s="493"/>
      <c r="G28" s="493"/>
      <c r="H28" s="493"/>
      <c r="I28" s="493"/>
      <c r="J28" s="493"/>
      <c r="K28" s="493"/>
    </row>
    <row r="29" spans="1:11" ht="14.4">
      <c r="A29" s="493"/>
      <c r="B29" s="493"/>
      <c r="C29" s="493"/>
      <c r="D29" s="493"/>
      <c r="E29" s="493"/>
      <c r="F29" s="493"/>
      <c r="G29" s="493"/>
      <c r="H29" s="493"/>
      <c r="I29" s="493"/>
      <c r="J29" s="493"/>
      <c r="K29" s="493"/>
    </row>
    <row r="30" spans="1:11" ht="14.4">
      <c r="A30" s="493"/>
      <c r="B30" s="493"/>
      <c r="C30" s="493"/>
      <c r="D30" s="493"/>
      <c r="E30" s="493"/>
      <c r="F30" s="493"/>
      <c r="G30" s="493"/>
      <c r="H30" s="493"/>
      <c r="I30" s="493"/>
      <c r="J30" s="493"/>
      <c r="K30" s="493"/>
    </row>
    <row r="31" spans="1:11" ht="14.4">
      <c r="A31" s="493"/>
      <c r="B31" s="493"/>
      <c r="C31" s="493"/>
      <c r="D31" s="493"/>
      <c r="E31" s="493"/>
      <c r="F31" s="493"/>
      <c r="G31" s="493"/>
      <c r="H31" s="493"/>
      <c r="I31" s="493"/>
      <c r="J31" s="493"/>
      <c r="K31" s="493"/>
    </row>
    <row r="32" spans="1:11" ht="14.4">
      <c r="A32" s="493"/>
      <c r="B32" s="493"/>
      <c r="C32" s="493"/>
      <c r="D32" s="493"/>
      <c r="E32" s="493"/>
      <c r="F32" s="493"/>
      <c r="G32" s="493"/>
      <c r="H32" s="493"/>
      <c r="I32" s="493"/>
      <c r="J32" s="493"/>
      <c r="K32" s="493"/>
    </row>
    <row r="33" spans="1:11" ht="14.4">
      <c r="A33" s="493"/>
      <c r="B33" s="493"/>
      <c r="C33" s="493"/>
      <c r="D33" s="493"/>
      <c r="E33" s="493"/>
      <c r="F33" s="493"/>
      <c r="G33" s="493"/>
      <c r="H33" s="493"/>
      <c r="I33" s="493"/>
      <c r="J33" s="493"/>
      <c r="K33" s="493"/>
    </row>
    <row r="34" spans="1:11" ht="14.4">
      <c r="A34" s="493"/>
      <c r="B34" s="493"/>
      <c r="C34" s="493"/>
      <c r="D34" s="493"/>
      <c r="E34" s="493"/>
      <c r="F34" s="493"/>
      <c r="G34" s="493"/>
      <c r="H34" s="493"/>
      <c r="I34" s="493"/>
      <c r="J34" s="493"/>
      <c r="K34" s="493"/>
    </row>
    <row r="35" spans="1:11" ht="14.4">
      <c r="A35" s="493"/>
      <c r="B35" s="493"/>
      <c r="C35" s="493"/>
      <c r="D35" s="493"/>
      <c r="E35" s="493"/>
      <c r="F35" s="493"/>
      <c r="G35" s="493"/>
      <c r="H35" s="493"/>
      <c r="I35" s="493"/>
      <c r="J35" s="493"/>
      <c r="K35" s="493"/>
    </row>
    <row r="36" spans="1:11" ht="14.4">
      <c r="A36" s="493"/>
      <c r="B36" s="493"/>
      <c r="C36" s="493"/>
      <c r="D36" s="493"/>
      <c r="E36" s="493"/>
      <c r="F36" s="493"/>
      <c r="G36" s="493"/>
      <c r="H36" s="493"/>
      <c r="I36" s="493"/>
      <c r="J36" s="493"/>
      <c r="K36" s="493"/>
    </row>
    <row r="37" spans="1:11" ht="14.4">
      <c r="A37" s="493"/>
      <c r="B37" s="493"/>
      <c r="C37" s="493"/>
      <c r="D37" s="493"/>
      <c r="E37" s="493"/>
      <c r="F37" s="493"/>
      <c r="G37" s="493"/>
      <c r="H37" s="493"/>
      <c r="I37" s="493"/>
      <c r="J37" s="493"/>
      <c r="K37" s="493"/>
    </row>
    <row r="38" spans="1:11" ht="14.4">
      <c r="A38" s="493"/>
      <c r="B38" s="493"/>
      <c r="C38" s="493"/>
      <c r="D38" s="493"/>
      <c r="E38" s="493"/>
      <c r="F38" s="493"/>
      <c r="G38" s="493"/>
      <c r="H38" s="493"/>
      <c r="I38" s="493"/>
      <c r="J38" s="493"/>
      <c r="K38" s="493"/>
    </row>
    <row r="39" spans="1:11" ht="14.4">
      <c r="A39" s="493"/>
      <c r="B39" s="493"/>
      <c r="C39" s="493"/>
      <c r="D39" s="493"/>
      <c r="E39" s="493"/>
      <c r="F39" s="493"/>
      <c r="G39" s="493"/>
      <c r="H39" s="493"/>
      <c r="I39" s="493"/>
      <c r="J39" s="493"/>
      <c r="K39" s="493"/>
    </row>
    <row r="40" spans="1:11" ht="14.4">
      <c r="A40" s="493" t="s">
        <v>1181</v>
      </c>
      <c r="B40" s="493"/>
      <c r="C40" s="493"/>
      <c r="D40" s="493"/>
      <c r="E40" s="493"/>
      <c r="F40" s="493"/>
      <c r="G40" s="493"/>
      <c r="H40" s="493"/>
      <c r="I40" s="493"/>
      <c r="J40" s="493"/>
      <c r="K40" s="493"/>
    </row>
    <row r="41" spans="1:11" ht="14.4">
      <c r="A41" s="493" t="s">
        <v>1182</v>
      </c>
      <c r="B41" s="493"/>
      <c r="C41" s="493"/>
      <c r="D41" s="493"/>
      <c r="E41" s="493"/>
      <c r="F41" s="493"/>
      <c r="G41" s="493"/>
      <c r="H41" s="493"/>
      <c r="I41" s="493"/>
      <c r="J41" s="493"/>
      <c r="K41" s="493"/>
    </row>
    <row r="42" spans="1:11" ht="14.4">
      <c r="A42" s="493" t="s">
        <v>1183</v>
      </c>
      <c r="B42" s="493"/>
      <c r="C42" s="493"/>
      <c r="D42" s="493"/>
      <c r="E42" s="493"/>
      <c r="F42" s="493"/>
      <c r="G42" s="493"/>
      <c r="H42" s="493"/>
      <c r="I42" s="493"/>
      <c r="J42" s="493"/>
      <c r="K42" s="493"/>
    </row>
    <row r="43" spans="1:11" ht="14.4">
      <c r="A43" s="493" t="s">
        <v>1184</v>
      </c>
      <c r="B43" s="493"/>
      <c r="C43" s="493"/>
      <c r="D43" s="493"/>
      <c r="E43" s="493"/>
      <c r="F43" s="493"/>
      <c r="G43" s="493"/>
      <c r="H43" s="493"/>
      <c r="I43" s="493"/>
      <c r="J43" s="493"/>
      <c r="K43" s="493"/>
    </row>
    <row r="44" spans="1:11" ht="14.4">
      <c r="A44" s="493" t="s">
        <v>1185</v>
      </c>
      <c r="B44" s="493"/>
      <c r="C44" s="493"/>
      <c r="D44" s="493"/>
      <c r="E44" s="493"/>
      <c r="F44" s="493"/>
      <c r="G44" s="493"/>
      <c r="H44" s="493"/>
      <c r="I44" s="493"/>
      <c r="J44" s="493"/>
      <c r="K44" s="493"/>
    </row>
  </sheetData>
  <pageMargins left="0.75" right="0.75" top="1" bottom="1" header="0.5" footer="0.5"/>
  <pageSetup paperSize="0" fitToHeight="25" orientation="portrait" horizontalDpi="4294967292" verticalDpi="4294967292"/>
  <headerFooter alignWithMargins="0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Sheet64"/>
  <dimension ref="A3:J23"/>
  <sheetViews>
    <sheetView showGridLines="0" workbookViewId="0"/>
  </sheetViews>
  <sheetFormatPr defaultRowHeight="14.4"/>
  <cols>
    <col min="2" max="2" width="14.33203125" bestFit="1" customWidth="1"/>
  </cols>
  <sheetData>
    <row r="3" spans="1:10">
      <c r="A3" s="360" t="s">
        <v>2</v>
      </c>
      <c r="B3" s="360" t="s">
        <v>945</v>
      </c>
      <c r="J3" s="366" t="s">
        <v>946</v>
      </c>
    </row>
    <row r="4" spans="1:10">
      <c r="A4" s="361" t="s">
        <v>947</v>
      </c>
      <c r="B4" s="361">
        <v>90</v>
      </c>
      <c r="J4" t="s">
        <v>948</v>
      </c>
    </row>
    <row r="5" spans="1:10">
      <c r="A5" s="361" t="s">
        <v>949</v>
      </c>
      <c r="B5" s="361">
        <v>82</v>
      </c>
    </row>
    <row r="6" spans="1:10">
      <c r="A6" s="361" t="s">
        <v>950</v>
      </c>
      <c r="B6" s="361">
        <v>132</v>
      </c>
    </row>
    <row r="7" spans="1:10">
      <c r="A7" s="361" t="s">
        <v>951</v>
      </c>
      <c r="B7" s="361">
        <v>87</v>
      </c>
    </row>
    <row r="8" spans="1:10">
      <c r="A8" s="361" t="s">
        <v>952</v>
      </c>
      <c r="B8" s="361">
        <v>102</v>
      </c>
    </row>
    <row r="9" spans="1:10">
      <c r="A9" s="361" t="s">
        <v>953</v>
      </c>
      <c r="B9" s="361">
        <v>82</v>
      </c>
    </row>
    <row r="10" spans="1:10">
      <c r="A10" s="361" t="s">
        <v>954</v>
      </c>
      <c r="B10" s="361">
        <v>98</v>
      </c>
    </row>
    <row r="11" spans="1:10">
      <c r="A11" s="361" t="s">
        <v>955</v>
      </c>
      <c r="B11" s="361">
        <v>80</v>
      </c>
    </row>
    <row r="12" spans="1:10">
      <c r="A12" s="361" t="s">
        <v>956</v>
      </c>
      <c r="B12" s="361"/>
    </row>
    <row r="13" spans="1:10">
      <c r="A13" s="361" t="s">
        <v>957</v>
      </c>
      <c r="B13" s="361"/>
    </row>
    <row r="14" spans="1:10">
      <c r="A14" s="361" t="s">
        <v>958</v>
      </c>
      <c r="B14" s="361"/>
    </row>
    <row r="15" spans="1:10">
      <c r="A15" s="361" t="s">
        <v>959</v>
      </c>
      <c r="B15" s="361"/>
    </row>
    <row r="16" spans="1:10">
      <c r="A16" s="361" t="s">
        <v>960</v>
      </c>
      <c r="B16" s="361"/>
    </row>
    <row r="17" spans="1:2">
      <c r="A17" s="361" t="s">
        <v>961</v>
      </c>
      <c r="B17" s="361"/>
    </row>
    <row r="18" spans="1:2">
      <c r="A18" s="361" t="s">
        <v>962</v>
      </c>
      <c r="B18" s="361"/>
    </row>
    <row r="20" spans="1:2">
      <c r="A20" s="361" t="s">
        <v>963</v>
      </c>
      <c r="B20" s="361">
        <v>1000</v>
      </c>
    </row>
    <row r="21" spans="1:2">
      <c r="A21" s="361" t="s">
        <v>8</v>
      </c>
      <c r="B21" s="361">
        <f>SUM(B4:B18)</f>
        <v>753</v>
      </c>
    </row>
    <row r="22" spans="1:2" ht="15" thickBot="1"/>
    <row r="23" spans="1:2" ht="15" thickBot="1">
      <c r="B23" s="367">
        <f>B21/B20</f>
        <v>0.753</v>
      </c>
    </row>
  </sheetData>
  <pageMargins left="0.7" right="0.7" top="0.75" bottom="0.75" header="0.3" footer="0.3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Sheet65"/>
  <dimension ref="A3:E8"/>
  <sheetViews>
    <sheetView showGridLines="0" workbookViewId="0"/>
  </sheetViews>
  <sheetFormatPr defaultRowHeight="14.4"/>
  <cols>
    <col min="1" max="1" width="9.6640625" bestFit="1" customWidth="1"/>
  </cols>
  <sheetData>
    <row r="3" spans="1:5">
      <c r="A3" s="852" t="s">
        <v>964</v>
      </c>
      <c r="B3" s="852"/>
      <c r="C3" s="58"/>
      <c r="D3" s="852" t="s">
        <v>965</v>
      </c>
      <c r="E3" s="852"/>
    </row>
    <row r="4" spans="1:5">
      <c r="A4" s="361" t="s">
        <v>966</v>
      </c>
      <c r="B4" s="361">
        <v>0</v>
      </c>
      <c r="D4" s="361" t="s">
        <v>865</v>
      </c>
      <c r="E4" s="361">
        <f ca="1">RANDBETWEEN(1,100)</f>
        <v>55</v>
      </c>
    </row>
    <row r="5" spans="1:5">
      <c r="A5" s="361" t="s">
        <v>967</v>
      </c>
      <c r="B5" s="361">
        <v>20</v>
      </c>
      <c r="D5" s="361" t="s">
        <v>968</v>
      </c>
      <c r="E5" s="361">
        <v>1</v>
      </c>
    </row>
    <row r="6" spans="1:5">
      <c r="A6" s="361" t="s">
        <v>969</v>
      </c>
      <c r="B6" s="361">
        <v>45</v>
      </c>
      <c r="D6" s="361" t="s">
        <v>970</v>
      </c>
      <c r="E6" s="361">
        <f ca="1">200-SUM(E4:E5)</f>
        <v>144</v>
      </c>
    </row>
    <row r="7" spans="1:5">
      <c r="A7" s="361" t="s">
        <v>970</v>
      </c>
      <c r="B7" s="361">
        <v>35</v>
      </c>
    </row>
    <row r="8" spans="1:5">
      <c r="A8" s="361" t="s">
        <v>971</v>
      </c>
      <c r="B8" s="361">
        <f>SUM(B4:B7)</f>
        <v>100</v>
      </c>
    </row>
  </sheetData>
  <mergeCells count="2">
    <mergeCell ref="A3:B3"/>
    <mergeCell ref="D3:E3"/>
  </mergeCells>
  <pageMargins left="0.7" right="0.7" top="0.75" bottom="0.75" header="0.3" footer="0.3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Sheet66"/>
  <dimension ref="A3:D12"/>
  <sheetViews>
    <sheetView showGridLines="0" workbookViewId="0"/>
  </sheetViews>
  <sheetFormatPr defaultRowHeight="14.4"/>
  <cols>
    <col min="2" max="2" width="9.6640625" bestFit="1" customWidth="1"/>
    <col min="3" max="3" width="14.88671875" bestFit="1" customWidth="1"/>
  </cols>
  <sheetData>
    <row r="3" spans="1:4">
      <c r="A3" s="360" t="s">
        <v>972</v>
      </c>
      <c r="B3" s="360" t="s">
        <v>191</v>
      </c>
      <c r="C3" s="360" t="s">
        <v>973</v>
      </c>
      <c r="D3" s="360" t="s">
        <v>192</v>
      </c>
    </row>
    <row r="4" spans="1:4">
      <c r="A4" s="361" t="s">
        <v>179</v>
      </c>
      <c r="B4" s="368">
        <v>42009</v>
      </c>
      <c r="C4" s="361">
        <f>D4-B4</f>
        <v>2</v>
      </c>
      <c r="D4" s="368">
        <v>42011</v>
      </c>
    </row>
    <row r="5" spans="1:4">
      <c r="A5" s="361" t="s">
        <v>180</v>
      </c>
      <c r="B5" s="368">
        <v>42012</v>
      </c>
      <c r="C5" s="361">
        <f t="shared" ref="C5:C12" si="0">D5-B5</f>
        <v>13</v>
      </c>
      <c r="D5" s="368">
        <v>42025</v>
      </c>
    </row>
    <row r="6" spans="1:4">
      <c r="A6" s="361" t="s">
        <v>181</v>
      </c>
      <c r="B6" s="368">
        <v>42026</v>
      </c>
      <c r="C6" s="361">
        <f t="shared" si="0"/>
        <v>1</v>
      </c>
      <c r="D6" s="368">
        <v>42027</v>
      </c>
    </row>
    <row r="7" spans="1:4">
      <c r="A7" s="361" t="s">
        <v>182</v>
      </c>
      <c r="B7" s="368">
        <v>42030</v>
      </c>
      <c r="C7" s="361">
        <f t="shared" si="0"/>
        <v>11</v>
      </c>
      <c r="D7" s="368">
        <v>42041</v>
      </c>
    </row>
    <row r="8" spans="1:4">
      <c r="A8" s="361" t="s">
        <v>183</v>
      </c>
      <c r="B8" s="368">
        <v>42030</v>
      </c>
      <c r="C8" s="361">
        <f t="shared" si="0"/>
        <v>11</v>
      </c>
      <c r="D8" s="368">
        <v>42041</v>
      </c>
    </row>
    <row r="9" spans="1:4">
      <c r="A9" s="361" t="s">
        <v>65</v>
      </c>
      <c r="B9" s="368">
        <v>42044</v>
      </c>
      <c r="C9" s="361">
        <f t="shared" si="0"/>
        <v>1</v>
      </c>
      <c r="D9" s="368">
        <v>42045</v>
      </c>
    </row>
    <row r="10" spans="1:4">
      <c r="A10" s="361" t="s">
        <v>974</v>
      </c>
      <c r="B10" s="368">
        <v>42046</v>
      </c>
      <c r="C10" s="361">
        <f t="shared" si="0"/>
        <v>6</v>
      </c>
      <c r="D10" s="368">
        <v>42052</v>
      </c>
    </row>
    <row r="11" spans="1:4">
      <c r="A11" s="361" t="s">
        <v>975</v>
      </c>
      <c r="B11" s="368">
        <v>42053</v>
      </c>
      <c r="C11" s="361">
        <f t="shared" si="0"/>
        <v>2</v>
      </c>
      <c r="D11" s="368">
        <v>42055</v>
      </c>
    </row>
    <row r="12" spans="1:4">
      <c r="A12" s="361" t="s">
        <v>976</v>
      </c>
      <c r="B12" s="368">
        <v>42056</v>
      </c>
      <c r="C12" s="361">
        <f t="shared" si="0"/>
        <v>1</v>
      </c>
      <c r="D12" s="368">
        <v>42057</v>
      </c>
    </row>
  </sheetData>
  <pageMargins left="0.7" right="0.7" top="0.75" bottom="0.75" header="0.3" footer="0.3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codeName="Sheet67"/>
  <dimension ref="A3:B22"/>
  <sheetViews>
    <sheetView showGridLines="0" workbookViewId="0"/>
  </sheetViews>
  <sheetFormatPr defaultRowHeight="14.4"/>
  <cols>
    <col min="1" max="1" width="9.5546875" bestFit="1" customWidth="1"/>
    <col min="2" max="2" width="23.109375" bestFit="1" customWidth="1"/>
  </cols>
  <sheetData>
    <row r="3" spans="1:2" s="370" customFormat="1" ht="34.5" customHeight="1">
      <c r="A3" s="369" t="s">
        <v>977</v>
      </c>
      <c r="B3" s="369" t="s">
        <v>978</v>
      </c>
    </row>
    <row r="4" spans="1:2">
      <c r="A4" s="362">
        <v>8593</v>
      </c>
      <c r="B4" s="371" t="s">
        <v>979</v>
      </c>
    </row>
    <row r="5" spans="1:2">
      <c r="A5" s="362">
        <v>6881</v>
      </c>
      <c r="B5" s="371" t="s">
        <v>980</v>
      </c>
    </row>
    <row r="6" spans="1:2">
      <c r="A6" s="362">
        <v>6124</v>
      </c>
      <c r="B6" s="371" t="s">
        <v>980</v>
      </c>
    </row>
    <row r="7" spans="1:2">
      <c r="A7" s="362">
        <v>6787</v>
      </c>
      <c r="B7" s="371" t="s">
        <v>980</v>
      </c>
    </row>
    <row r="8" spans="1:2">
      <c r="A8" s="362">
        <v>5678</v>
      </c>
      <c r="B8" s="371" t="s">
        <v>981</v>
      </c>
    </row>
    <row r="9" spans="1:2">
      <c r="A9" s="362">
        <v>5883</v>
      </c>
      <c r="B9" s="371" t="s">
        <v>981</v>
      </c>
    </row>
    <row r="10" spans="1:2">
      <c r="A10" s="362">
        <v>9576</v>
      </c>
      <c r="B10" s="371" t="s">
        <v>982</v>
      </c>
    </row>
    <row r="11" spans="1:2">
      <c r="A11" s="362">
        <v>9516</v>
      </c>
      <c r="B11" s="371" t="s">
        <v>982</v>
      </c>
    </row>
    <row r="12" spans="1:2">
      <c r="A12" s="362">
        <v>6070</v>
      </c>
      <c r="B12" s="371" t="s">
        <v>980</v>
      </c>
    </row>
    <row r="13" spans="1:2">
      <c r="A13" s="362">
        <v>6504</v>
      </c>
      <c r="B13" s="371" t="s">
        <v>980</v>
      </c>
    </row>
    <row r="14" spans="1:2">
      <c r="A14" s="362">
        <v>6039</v>
      </c>
      <c r="B14" s="371" t="s">
        <v>980</v>
      </c>
    </row>
    <row r="15" spans="1:2">
      <c r="A15" s="362">
        <v>7229</v>
      </c>
      <c r="B15" s="371" t="s">
        <v>983</v>
      </c>
    </row>
    <row r="16" spans="1:2">
      <c r="A16" s="362">
        <v>7216</v>
      </c>
      <c r="B16" s="371" t="s">
        <v>983</v>
      </c>
    </row>
    <row r="17" spans="1:2">
      <c r="A17" s="362">
        <v>9493</v>
      </c>
      <c r="B17" s="371" t="s">
        <v>982</v>
      </c>
    </row>
    <row r="18" spans="1:2">
      <c r="A18" s="362">
        <v>7973</v>
      </c>
      <c r="B18" s="371" t="s">
        <v>983</v>
      </c>
    </row>
    <row r="19" spans="1:2">
      <c r="A19" s="362">
        <v>8933</v>
      </c>
      <c r="B19" s="371" t="s">
        <v>979</v>
      </c>
    </row>
    <row r="20" spans="1:2">
      <c r="A20" s="362">
        <v>6619</v>
      </c>
      <c r="B20" s="371" t="s">
        <v>980</v>
      </c>
    </row>
    <row r="21" spans="1:2">
      <c r="A21" s="362">
        <v>7392</v>
      </c>
      <c r="B21" s="371" t="s">
        <v>983</v>
      </c>
    </row>
    <row r="22" spans="1:2">
      <c r="A22" s="362">
        <v>7231</v>
      </c>
      <c r="B22" s="371" t="s">
        <v>983</v>
      </c>
    </row>
  </sheetData>
  <pageMargins left="0.7" right="0.7" top="0.75" bottom="0.75" header="0.3" footer="0.3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Sheet68"/>
  <dimension ref="A3:E17"/>
  <sheetViews>
    <sheetView showGridLines="0" workbookViewId="0"/>
  </sheetViews>
  <sheetFormatPr defaultRowHeight="14.4"/>
  <cols>
    <col min="1" max="1" width="16" bestFit="1" customWidth="1"/>
    <col min="5" max="5" width="10.6640625" bestFit="1" customWidth="1"/>
  </cols>
  <sheetData>
    <row r="3" spans="1:5">
      <c r="B3" t="s">
        <v>984</v>
      </c>
      <c r="C3" t="s">
        <v>985</v>
      </c>
      <c r="D3" t="s">
        <v>986</v>
      </c>
      <c r="E3" t="s">
        <v>987</v>
      </c>
    </row>
    <row r="4" spans="1:5">
      <c r="A4" t="s">
        <v>988</v>
      </c>
      <c r="C4" s="372">
        <f>-IF(E4&lt;0,E4,0)</f>
        <v>0</v>
      </c>
      <c r="D4" s="372">
        <f>IF(E4&gt;0,E4,0)</f>
        <v>5000</v>
      </c>
      <c r="E4">
        <v>5000</v>
      </c>
    </row>
    <row r="5" spans="1:5">
      <c r="A5" s="372" t="s">
        <v>3</v>
      </c>
      <c r="B5" s="372">
        <f>B4+D4-C5</f>
        <v>4497</v>
      </c>
      <c r="C5" s="372">
        <f>-IF(E5&lt;0,E5,0)</f>
        <v>503</v>
      </c>
      <c r="D5" s="372">
        <f>IF(E5&gt;0,E5,0)</f>
        <v>0</v>
      </c>
      <c r="E5">
        <v>-503</v>
      </c>
    </row>
    <row r="6" spans="1:5">
      <c r="A6" s="372" t="s">
        <v>4</v>
      </c>
      <c r="B6" s="372">
        <f t="shared" ref="B6:B16" si="0">B5+D5-C6</f>
        <v>2827</v>
      </c>
      <c r="C6" s="372">
        <f t="shared" ref="C6:C16" si="1">-IF(E6&lt;0,E6,0)</f>
        <v>1670</v>
      </c>
      <c r="D6" s="372">
        <f t="shared" ref="D6:D16" si="2">IF(E6&gt;0,E6,0)</f>
        <v>0</v>
      </c>
      <c r="E6">
        <v>-1670</v>
      </c>
    </row>
    <row r="7" spans="1:5">
      <c r="A7" s="372" t="s">
        <v>5</v>
      </c>
      <c r="B7" s="372">
        <f t="shared" si="0"/>
        <v>2827</v>
      </c>
      <c r="C7" s="372">
        <f t="shared" si="1"/>
        <v>0</v>
      </c>
      <c r="D7" s="372">
        <f t="shared" si="2"/>
        <v>7445</v>
      </c>
      <c r="E7">
        <v>7445</v>
      </c>
    </row>
    <row r="8" spans="1:5">
      <c r="A8" s="372" t="s">
        <v>6</v>
      </c>
      <c r="B8" s="372">
        <f t="shared" si="0"/>
        <v>9074</v>
      </c>
      <c r="C8" s="372">
        <f t="shared" si="1"/>
        <v>1198</v>
      </c>
      <c r="D8" s="372">
        <f t="shared" si="2"/>
        <v>0</v>
      </c>
      <c r="E8">
        <v>-1198</v>
      </c>
    </row>
    <row r="9" spans="1:5">
      <c r="A9" s="372" t="s">
        <v>7</v>
      </c>
      <c r="B9" s="372">
        <f t="shared" si="0"/>
        <v>5548</v>
      </c>
      <c r="C9" s="372">
        <f t="shared" si="1"/>
        <v>3526</v>
      </c>
      <c r="D9" s="372">
        <f t="shared" si="2"/>
        <v>0</v>
      </c>
      <c r="E9">
        <v>-3526</v>
      </c>
    </row>
    <row r="10" spans="1:5">
      <c r="A10" s="372" t="s">
        <v>262</v>
      </c>
      <c r="B10" s="372">
        <f t="shared" si="0"/>
        <v>5548</v>
      </c>
      <c r="C10" s="372">
        <f t="shared" si="1"/>
        <v>0</v>
      </c>
      <c r="D10" s="372">
        <f t="shared" si="2"/>
        <v>1826</v>
      </c>
      <c r="E10">
        <v>1826</v>
      </c>
    </row>
    <row r="11" spans="1:5">
      <c r="A11" s="372" t="s">
        <v>264</v>
      </c>
      <c r="B11" s="372">
        <f t="shared" si="0"/>
        <v>5090</v>
      </c>
      <c r="C11" s="372">
        <f t="shared" si="1"/>
        <v>2284</v>
      </c>
      <c r="D11" s="372">
        <f t="shared" si="2"/>
        <v>0</v>
      </c>
      <c r="E11">
        <v>-2284</v>
      </c>
    </row>
    <row r="12" spans="1:5">
      <c r="A12" s="372" t="s">
        <v>265</v>
      </c>
      <c r="B12" s="372">
        <f t="shared" si="0"/>
        <v>5090</v>
      </c>
      <c r="C12" s="372">
        <f t="shared" si="1"/>
        <v>0</v>
      </c>
      <c r="D12" s="372">
        <f t="shared" si="2"/>
        <v>8560</v>
      </c>
      <c r="E12">
        <v>8560</v>
      </c>
    </row>
    <row r="13" spans="1:5">
      <c r="A13" s="372" t="s">
        <v>266</v>
      </c>
      <c r="B13" s="372">
        <f t="shared" si="0"/>
        <v>8870</v>
      </c>
      <c r="C13" s="372">
        <f t="shared" si="1"/>
        <v>4780</v>
      </c>
      <c r="D13" s="372">
        <f t="shared" si="2"/>
        <v>0</v>
      </c>
      <c r="E13">
        <v>-4780</v>
      </c>
    </row>
    <row r="14" spans="1:5">
      <c r="A14" s="372" t="s">
        <v>267</v>
      </c>
      <c r="B14" s="372">
        <f t="shared" si="0"/>
        <v>8870</v>
      </c>
      <c r="C14" s="372">
        <f t="shared" si="1"/>
        <v>0</v>
      </c>
      <c r="D14" s="372">
        <f t="shared" si="2"/>
        <v>2667</v>
      </c>
      <c r="E14">
        <v>2667</v>
      </c>
    </row>
    <row r="15" spans="1:5">
      <c r="A15" s="372" t="s">
        <v>268</v>
      </c>
      <c r="B15" s="372">
        <f t="shared" si="0"/>
        <v>8971</v>
      </c>
      <c r="C15" s="372">
        <f t="shared" si="1"/>
        <v>2566</v>
      </c>
      <c r="D15" s="372">
        <f t="shared" si="2"/>
        <v>0</v>
      </c>
      <c r="E15">
        <v>-2566</v>
      </c>
    </row>
    <row r="16" spans="1:5">
      <c r="A16" s="372" t="s">
        <v>269</v>
      </c>
      <c r="B16" s="372">
        <f t="shared" si="0"/>
        <v>8971</v>
      </c>
      <c r="C16" s="372">
        <f t="shared" si="1"/>
        <v>0</v>
      </c>
      <c r="D16" s="372">
        <f t="shared" si="2"/>
        <v>6578</v>
      </c>
      <c r="E16">
        <v>6578</v>
      </c>
    </row>
    <row r="17" spans="2:2">
      <c r="B17" s="372"/>
    </row>
  </sheetData>
  <pageMargins left="0.7" right="0.7" top="0.75" bottom="0.75" header="0.3" footer="0.3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codeName="Sheet69"/>
  <dimension ref="A3:M7"/>
  <sheetViews>
    <sheetView showGridLines="0" workbookViewId="0"/>
  </sheetViews>
  <sheetFormatPr defaultRowHeight="14.4"/>
  <sheetData>
    <row r="3" spans="1:13">
      <c r="A3" t="s">
        <v>989</v>
      </c>
    </row>
    <row r="4" spans="1:13">
      <c r="A4" s="361" t="s">
        <v>990</v>
      </c>
      <c r="B4" s="361" t="s">
        <v>3</v>
      </c>
      <c r="C4" s="361" t="s">
        <v>4</v>
      </c>
      <c r="D4" s="361" t="s">
        <v>5</v>
      </c>
      <c r="E4" s="361" t="s">
        <v>6</v>
      </c>
      <c r="F4" s="361" t="s">
        <v>7</v>
      </c>
      <c r="G4" s="361" t="s">
        <v>262</v>
      </c>
      <c r="H4" s="361" t="s">
        <v>264</v>
      </c>
      <c r="I4" s="361" t="s">
        <v>265</v>
      </c>
      <c r="J4" s="361" t="s">
        <v>266</v>
      </c>
      <c r="K4" s="361" t="s">
        <v>267</v>
      </c>
      <c r="L4" s="361" t="s">
        <v>268</v>
      </c>
      <c r="M4" s="361" t="s">
        <v>269</v>
      </c>
    </row>
    <row r="5" spans="1:13">
      <c r="A5" s="361" t="s">
        <v>971</v>
      </c>
      <c r="B5" s="361">
        <v>10</v>
      </c>
      <c r="C5" s="361">
        <v>12</v>
      </c>
      <c r="D5" s="361">
        <v>15</v>
      </c>
      <c r="E5" s="361">
        <v>18</v>
      </c>
      <c r="F5" s="361">
        <v>16</v>
      </c>
      <c r="G5" s="361">
        <v>20</v>
      </c>
      <c r="H5" s="361">
        <v>24</v>
      </c>
      <c r="I5" s="361">
        <v>28</v>
      </c>
      <c r="J5" s="361">
        <v>22</v>
      </c>
      <c r="K5" s="361">
        <v>20</v>
      </c>
      <c r="L5" s="361">
        <v>19</v>
      </c>
      <c r="M5" s="361">
        <v>27</v>
      </c>
    </row>
    <row r="6" spans="1:13">
      <c r="A6" s="361" t="s">
        <v>991</v>
      </c>
      <c r="B6" s="361">
        <v>5</v>
      </c>
      <c r="C6" s="361">
        <v>7</v>
      </c>
      <c r="D6" s="361">
        <v>8</v>
      </c>
      <c r="E6" s="361">
        <v>10</v>
      </c>
      <c r="F6" s="361">
        <v>8</v>
      </c>
      <c r="G6" s="361">
        <v>15</v>
      </c>
      <c r="H6" s="361">
        <v>17</v>
      </c>
      <c r="I6" s="361">
        <v>20</v>
      </c>
      <c r="J6" s="361">
        <v>18</v>
      </c>
      <c r="K6" s="361">
        <v>15</v>
      </c>
      <c r="L6" s="361">
        <v>13</v>
      </c>
      <c r="M6" s="361">
        <v>22</v>
      </c>
    </row>
    <row r="7" spans="1:13">
      <c r="A7" s="361" t="s">
        <v>160</v>
      </c>
      <c r="B7" s="361">
        <v>7</v>
      </c>
      <c r="C7" s="361">
        <v>10</v>
      </c>
      <c r="D7" s="361">
        <v>12</v>
      </c>
      <c r="E7" s="361">
        <v>15</v>
      </c>
      <c r="F7" s="361">
        <v>12</v>
      </c>
      <c r="G7" s="361">
        <v>18</v>
      </c>
      <c r="H7" s="361">
        <v>20</v>
      </c>
      <c r="I7" s="361">
        <v>25</v>
      </c>
      <c r="J7" s="361">
        <v>20</v>
      </c>
      <c r="K7" s="361">
        <v>17</v>
      </c>
      <c r="L7" s="361">
        <v>15</v>
      </c>
      <c r="M7" s="361">
        <v>24</v>
      </c>
    </row>
  </sheetData>
  <pageMargins left="0.7" right="0.7" top="0.75" bottom="0.75" header="0.3" footer="0.3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Sheet70"/>
  <dimension ref="A3:K7"/>
  <sheetViews>
    <sheetView showGridLines="0" workbookViewId="0"/>
  </sheetViews>
  <sheetFormatPr defaultRowHeight="14.4"/>
  <cols>
    <col min="1" max="1" width="9.6640625" bestFit="1" customWidth="1"/>
    <col min="11" max="11" width="15.44140625" bestFit="1" customWidth="1"/>
  </cols>
  <sheetData>
    <row r="3" spans="1:11">
      <c r="A3" s="361" t="s">
        <v>59</v>
      </c>
      <c r="B3" s="361" t="s">
        <v>992</v>
      </c>
      <c r="C3" s="361" t="s">
        <v>993</v>
      </c>
      <c r="D3" s="361" t="s">
        <v>994</v>
      </c>
      <c r="E3" s="361" t="s">
        <v>995</v>
      </c>
      <c r="F3" s="361" t="s">
        <v>996</v>
      </c>
      <c r="G3" s="361" t="s">
        <v>997</v>
      </c>
    </row>
    <row r="4" spans="1:11">
      <c r="A4" s="361" t="s">
        <v>998</v>
      </c>
      <c r="B4" s="373">
        <v>0.7</v>
      </c>
      <c r="C4" s="373">
        <v>0.1</v>
      </c>
      <c r="D4" s="373">
        <v>0.1</v>
      </c>
      <c r="E4" s="373">
        <v>0.1</v>
      </c>
      <c r="F4" s="373">
        <v>0.91</v>
      </c>
      <c r="G4" s="373">
        <v>0.95</v>
      </c>
      <c r="J4" s="366" t="s">
        <v>999</v>
      </c>
    </row>
    <row r="5" spans="1:11">
      <c r="A5" s="361" t="s">
        <v>1000</v>
      </c>
      <c r="B5" s="373">
        <v>0.7</v>
      </c>
      <c r="C5" s="373">
        <v>0.1</v>
      </c>
      <c r="D5" s="373">
        <v>0.1</v>
      </c>
      <c r="E5" s="373">
        <v>0.1</v>
      </c>
      <c r="F5" s="373">
        <v>0.82</v>
      </c>
      <c r="G5" s="373">
        <v>0.95</v>
      </c>
      <c r="K5" t="s">
        <v>1001</v>
      </c>
    </row>
    <row r="6" spans="1:11">
      <c r="K6" t="s">
        <v>1002</v>
      </c>
    </row>
    <row r="7" spans="1:11">
      <c r="K7" t="s">
        <v>1003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131</vt:i4>
      </vt:variant>
      <vt:variant>
        <vt:lpstr>Named Ranges</vt:lpstr>
      </vt:variant>
      <vt:variant>
        <vt:i4>10</vt:i4>
      </vt:variant>
    </vt:vector>
  </HeadingPairs>
  <TitlesOfParts>
    <vt:vector size="141" baseType="lpstr">
      <vt:lpstr>Home</vt:lpstr>
      <vt:lpstr>Sum(if,ifs)</vt:lpstr>
      <vt:lpstr>Sum Ex1</vt:lpstr>
      <vt:lpstr>Count(if,ifs)</vt:lpstr>
      <vt:lpstr>Sum,Count,Avg Ex</vt:lpstr>
      <vt:lpstr>Wildcards</vt:lpstr>
      <vt:lpstr>Text Functions</vt:lpstr>
      <vt:lpstr>Text Ex</vt:lpstr>
      <vt:lpstr>IF Functionality</vt:lpstr>
      <vt:lpstr>IF Ex1</vt:lpstr>
      <vt:lpstr>IF Ex2</vt:lpstr>
      <vt:lpstr>IF Ex3</vt:lpstr>
      <vt:lpstr>IF Ex4</vt:lpstr>
      <vt:lpstr>IF Ex5</vt:lpstr>
      <vt:lpstr>Ref Ex1</vt:lpstr>
      <vt:lpstr>Ref Ex2</vt:lpstr>
      <vt:lpstr>Ref Ex3</vt:lpstr>
      <vt:lpstr>References</vt:lpstr>
      <vt:lpstr>Vlookup(False)</vt:lpstr>
      <vt:lpstr>Vlookup Ex1</vt:lpstr>
      <vt:lpstr>Vlookup Ex2</vt:lpstr>
      <vt:lpstr>Vlookup Ex3</vt:lpstr>
      <vt:lpstr>Vlookup(True)</vt:lpstr>
      <vt:lpstr>Vlookup Ex4</vt:lpstr>
      <vt:lpstr>Vlookup Ex5</vt:lpstr>
      <vt:lpstr>a</vt:lpstr>
      <vt:lpstr>b</vt:lpstr>
      <vt:lpstr>c</vt:lpstr>
      <vt:lpstr>d</vt:lpstr>
      <vt:lpstr>Vlookup &amp; IF</vt:lpstr>
      <vt:lpstr>1 (a)</vt:lpstr>
      <vt:lpstr>1 (b)</vt:lpstr>
      <vt:lpstr>2 (a)</vt:lpstr>
      <vt:lpstr>2 (b)</vt:lpstr>
      <vt:lpstr>Hlookup(False)</vt:lpstr>
      <vt:lpstr>Hlookup(True)</vt:lpstr>
      <vt:lpstr>Lookup</vt:lpstr>
      <vt:lpstr>Index &amp; Match</vt:lpstr>
      <vt:lpstr>Index &amp; Match Ex1</vt:lpstr>
      <vt:lpstr>Index &amp; Match Ex2</vt:lpstr>
      <vt:lpstr>Index &amp; Match Ex3</vt:lpstr>
      <vt:lpstr>Lookup, Index &amp; Match</vt:lpstr>
      <vt:lpstr>Fin Functions</vt:lpstr>
      <vt:lpstr>Loan Table</vt:lpstr>
      <vt:lpstr>Simple Int</vt:lpstr>
      <vt:lpstr>Compound Int</vt:lpstr>
      <vt:lpstr>Depreciation</vt:lpstr>
      <vt:lpstr>Misc Ex1</vt:lpstr>
      <vt:lpstr>Sort &amp; Filter</vt:lpstr>
      <vt:lpstr>Filter Ex1</vt:lpstr>
      <vt:lpstr>Date &amp; Time</vt:lpstr>
      <vt:lpstr>Date Ex1</vt:lpstr>
      <vt:lpstr>Date Ex2</vt:lpstr>
      <vt:lpstr>Date Ex3</vt:lpstr>
      <vt:lpstr>Pivot Table Ex1 (a)</vt:lpstr>
      <vt:lpstr>Pivot Table Ex1 (b)</vt:lpstr>
      <vt:lpstr>Pivot Table Ex2</vt:lpstr>
      <vt:lpstr>Pivot Table Ex3</vt:lpstr>
      <vt:lpstr>Data Validation</vt:lpstr>
      <vt:lpstr>Data Validation Ex1</vt:lpstr>
      <vt:lpstr>Data Validation Ex2</vt:lpstr>
      <vt:lpstr>Data Validation Ex3 (a)</vt:lpstr>
      <vt:lpstr>Data Validation Ex3 (b)</vt:lpstr>
      <vt:lpstr>Data Validation Ex4</vt:lpstr>
      <vt:lpstr>Data Validation Ex5</vt:lpstr>
      <vt:lpstr>Data Validation Ex6</vt:lpstr>
      <vt:lpstr>Data Validation Ex7</vt:lpstr>
      <vt:lpstr>Data Validation Ex8</vt:lpstr>
      <vt:lpstr>Data Validation Ex9</vt:lpstr>
      <vt:lpstr>Data Validation Ex10</vt:lpstr>
      <vt:lpstr>Data Validation Ex11</vt:lpstr>
      <vt:lpstr>Protection Ex1</vt:lpstr>
      <vt:lpstr>Protection Ex2</vt:lpstr>
      <vt:lpstr>Protection Ex3</vt:lpstr>
      <vt:lpstr>Protection Ex4(a)</vt:lpstr>
      <vt:lpstr>Protection Ex4(b)</vt:lpstr>
      <vt:lpstr>Dashboard Ex1</vt:lpstr>
      <vt:lpstr>Dashboard Ex2(a)</vt:lpstr>
      <vt:lpstr>Dashboard Ex2(b)</vt:lpstr>
      <vt:lpstr>Dashboard Ex2(c)</vt:lpstr>
      <vt:lpstr>Column Chart Ex1</vt:lpstr>
      <vt:lpstr>Column Chart Ex2</vt:lpstr>
      <vt:lpstr>Bar Chart</vt:lpstr>
      <vt:lpstr>Line Chart</vt:lpstr>
      <vt:lpstr>Secondary Axis</vt:lpstr>
      <vt:lpstr>3D Line chart</vt:lpstr>
      <vt:lpstr>Area Chart</vt:lpstr>
      <vt:lpstr>Pie Chart</vt:lpstr>
      <vt:lpstr>Bar of Pie Chart</vt:lpstr>
      <vt:lpstr>Stock Chart Ex1</vt:lpstr>
      <vt:lpstr>Stock Chart Ex2</vt:lpstr>
      <vt:lpstr>Log Scale</vt:lpstr>
      <vt:lpstr>Thermometer Chart</vt:lpstr>
      <vt:lpstr>Gauge Chart</vt:lpstr>
      <vt:lpstr>Timeline (Gantt) Chart</vt:lpstr>
      <vt:lpstr>In-cell Chart</vt:lpstr>
      <vt:lpstr>Waterfall Chart</vt:lpstr>
      <vt:lpstr>Min-Max Chart</vt:lpstr>
      <vt:lpstr>Bullet Chart</vt:lpstr>
      <vt:lpstr>ARRAY Ex1</vt:lpstr>
      <vt:lpstr>ARRAY Ex2</vt:lpstr>
      <vt:lpstr>ARRAY Ex3</vt:lpstr>
      <vt:lpstr>ARRAY Ex4</vt:lpstr>
      <vt:lpstr>Consolidate Ex1(a)</vt:lpstr>
      <vt:lpstr>Consolidate Ex1(b)</vt:lpstr>
      <vt:lpstr>Consolidate Ex1(c)</vt:lpstr>
      <vt:lpstr>Consolidate Ex1(d)</vt:lpstr>
      <vt:lpstr>Goal Seek Ex1</vt:lpstr>
      <vt:lpstr>Goal Seek Ex2</vt:lpstr>
      <vt:lpstr>Data Table Ex1</vt:lpstr>
      <vt:lpstr>Data Table Ex2</vt:lpstr>
      <vt:lpstr>Scenario Mgr.</vt:lpstr>
      <vt:lpstr>Indirect</vt:lpstr>
      <vt:lpstr>Assam</vt:lpstr>
      <vt:lpstr>Bihar</vt:lpstr>
      <vt:lpstr>Chhattisgarh</vt:lpstr>
      <vt:lpstr>Goa</vt:lpstr>
      <vt:lpstr>Gujrat</vt:lpstr>
      <vt:lpstr>Haryana</vt:lpstr>
      <vt:lpstr>Himachal Pradesh</vt:lpstr>
      <vt:lpstr>Kerala</vt:lpstr>
      <vt:lpstr>Madhya Pradesh</vt:lpstr>
      <vt:lpstr>Error Main</vt:lpstr>
      <vt:lpstr>Error Ex1</vt:lpstr>
      <vt:lpstr>Error Ex2</vt:lpstr>
      <vt:lpstr>Error Ex3</vt:lpstr>
      <vt:lpstr>Conditional Formatting Ex1</vt:lpstr>
      <vt:lpstr>Conditional Formatting Ex2</vt:lpstr>
      <vt:lpstr>Conditional Formatting Ex3</vt:lpstr>
      <vt:lpstr>Conditional Formatting Ex4</vt:lpstr>
      <vt:lpstr>Solver</vt:lpstr>
      <vt:lpstr>'Scenario Mgr.'!Hourly_labor_cost</vt:lpstr>
      <vt:lpstr>Life</vt:lpstr>
      <vt:lpstr>'Scenario Mgr.'!Material_cost</vt:lpstr>
      <vt:lpstr>'Data Table Ex2'!Number_mailed</vt:lpstr>
      <vt:lpstr>'Line Chart'!Print_Titles</vt:lpstr>
      <vt:lpstr>'Scenario Mgr.'!ProductA_Profit</vt:lpstr>
      <vt:lpstr>'Scenario Mgr.'!ProductB_Profit</vt:lpstr>
      <vt:lpstr>'Scenario Mgr.'!ProductC_Profit</vt:lpstr>
      <vt:lpstr>'Data Table Ex2'!Response_rate</vt:lpstr>
      <vt:lpstr>'Scenario Mgr.'!Total_Profit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LENOVO</cp:lastModifiedBy>
  <dcterms:created xsi:type="dcterms:W3CDTF">2015-08-23T01:16:31Z</dcterms:created>
  <dcterms:modified xsi:type="dcterms:W3CDTF">2018-11-25T16:16:11Z</dcterms:modified>
</cp:coreProperties>
</file>