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haracteristics of D36" sheetId="1" r:id="rId1"/>
    <sheet name="HydraulicParticulars_SD_D36 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17" i="4" l="1"/>
  <c r="C16" i="4"/>
  <c r="C19" i="4"/>
  <c r="C14" i="4"/>
  <c r="C18" i="4"/>
  <c r="C13" i="4"/>
  <c r="C12" i="4"/>
  <c r="C11" i="4"/>
  <c r="C15" i="4"/>
  <c r="H70" i="1" l="1"/>
  <c r="H63" i="1"/>
  <c r="D63" i="1" l="1"/>
  <c r="D61" i="1" l="1"/>
  <c r="H67" i="1"/>
  <c r="H69" i="1"/>
  <c r="H68" i="1"/>
  <c r="H62" i="1"/>
  <c r="H61" i="1"/>
  <c r="H60" i="1"/>
  <c r="D62" i="1"/>
  <c r="D60" i="1"/>
  <c r="G4" i="1" l="1"/>
  <c r="Q35" i="2" l="1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19" i="2"/>
  <c r="Q20" i="2"/>
  <c r="M35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19" i="2"/>
  <c r="Q18" i="2"/>
  <c r="M18" i="2"/>
  <c r="O35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18" i="2"/>
  <c r="K23" i="2"/>
  <c r="K24" i="2"/>
  <c r="K33" i="2"/>
  <c r="K35" i="2"/>
  <c r="K28" i="2"/>
  <c r="K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19" i="2"/>
  <c r="H18" i="2"/>
  <c r="D27" i="2"/>
  <c r="D35" i="2"/>
  <c r="E35" i="2" s="1"/>
  <c r="D34" i="2"/>
  <c r="D33" i="2"/>
  <c r="E33" i="2" s="1"/>
  <c r="D32" i="2"/>
  <c r="D31" i="2"/>
  <c r="D30" i="2"/>
  <c r="D29" i="2"/>
  <c r="D28" i="2"/>
  <c r="E28" i="2" s="1"/>
  <c r="D26" i="2"/>
  <c r="E26" i="2" s="1"/>
  <c r="D25" i="2"/>
  <c r="D24" i="2"/>
  <c r="E24" i="2" s="1"/>
  <c r="D23" i="2"/>
  <c r="E23" i="2" s="1"/>
  <c r="D20" i="2"/>
  <c r="D21" i="2"/>
  <c r="E21" i="2" s="1"/>
  <c r="D22" i="2"/>
  <c r="D19" i="2"/>
  <c r="E19" i="2" s="1"/>
  <c r="D18" i="2"/>
  <c r="E18" i="2" s="1"/>
  <c r="E30" i="2" l="1"/>
  <c r="E20" i="2"/>
  <c r="E32" i="2"/>
  <c r="E34" i="2"/>
  <c r="F33" i="2" s="1"/>
  <c r="F28" i="2"/>
  <c r="E25" i="2"/>
  <c r="F24" i="2" s="1"/>
  <c r="E22" i="2"/>
  <c r="E29" i="2"/>
  <c r="E31" i="2"/>
  <c r="F18" i="2"/>
  <c r="J13" i="2"/>
  <c r="J8" i="2"/>
  <c r="J9" i="2"/>
  <c r="J10" i="2"/>
  <c r="J11" i="2"/>
  <c r="J12" i="2"/>
  <c r="J7" i="2"/>
  <c r="J6" i="2"/>
  <c r="H13" i="2"/>
  <c r="H8" i="2"/>
  <c r="H9" i="2"/>
  <c r="H10" i="2"/>
  <c r="H11" i="2"/>
  <c r="H12" i="2"/>
  <c r="H7" i="2"/>
  <c r="H6" i="2"/>
  <c r="D18" i="1"/>
  <c r="F34" i="1"/>
  <c r="F35" i="1"/>
  <c r="F36" i="1"/>
  <c r="F37" i="1"/>
  <c r="F38" i="1"/>
  <c r="F39" i="1"/>
  <c r="F40" i="1"/>
  <c r="F41" i="1"/>
  <c r="F42" i="1"/>
  <c r="F33" i="1"/>
  <c r="D34" i="1"/>
  <c r="D35" i="1"/>
  <c r="D36" i="1"/>
  <c r="D37" i="1"/>
  <c r="D38" i="1"/>
  <c r="D39" i="1"/>
  <c r="D40" i="1"/>
  <c r="D41" i="1"/>
  <c r="D42" i="1"/>
  <c r="D33" i="1"/>
  <c r="G13" i="1"/>
  <c r="G5" i="1"/>
  <c r="G6" i="1"/>
  <c r="G7" i="1"/>
  <c r="G8" i="1"/>
  <c r="G9" i="1"/>
  <c r="G10" i="1"/>
  <c r="G11" i="1"/>
  <c r="G12" i="1"/>
  <c r="D13" i="1"/>
  <c r="D5" i="1"/>
  <c r="D6" i="1"/>
  <c r="D7" i="1"/>
  <c r="D8" i="1"/>
  <c r="D9" i="1"/>
  <c r="D10" i="1"/>
  <c r="D11" i="1"/>
  <c r="D12" i="1"/>
  <c r="D4" i="1"/>
  <c r="H39" i="1" l="1"/>
  <c r="E12" i="1"/>
  <c r="H37" i="1"/>
  <c r="E10" i="1"/>
  <c r="H36" i="1"/>
  <c r="H40" i="1"/>
  <c r="H41" i="1"/>
  <c r="H35" i="1"/>
  <c r="H42" i="1"/>
  <c r="H34" i="1"/>
  <c r="H38" i="1"/>
  <c r="E9" i="1"/>
  <c r="H33" i="1"/>
  <c r="E13" i="1"/>
  <c r="E11" i="1"/>
  <c r="E8" i="1"/>
  <c r="E6" i="1"/>
  <c r="E5" i="1"/>
  <c r="E7" i="1"/>
  <c r="E7" i="2" l="1"/>
  <c r="E8" i="2"/>
  <c r="E9" i="2"/>
  <c r="E10" i="2"/>
  <c r="E11" i="2"/>
  <c r="E12" i="2"/>
  <c r="E13" i="2"/>
  <c r="E6" i="2"/>
  <c r="F19" i="1" l="1"/>
  <c r="F20" i="1"/>
  <c r="F21" i="1"/>
  <c r="F22" i="1"/>
  <c r="F23" i="1"/>
  <c r="F24" i="1"/>
  <c r="F25" i="1"/>
  <c r="F26" i="1"/>
  <c r="F27" i="1"/>
  <c r="F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<sst xmlns="http://schemas.openxmlformats.org/spreadsheetml/2006/main" count="171" uniqueCount="84">
  <si>
    <t>Reaches</t>
  </si>
  <si>
    <t>Discharge</t>
  </si>
  <si>
    <t>Discharge(m3/s)</t>
  </si>
  <si>
    <t>Velocity(m/s)</t>
  </si>
  <si>
    <t>Velocity(f/s)</t>
  </si>
  <si>
    <t>Location of Subdistributary in Distributary 36</t>
  </si>
  <si>
    <t>Sub distributary</t>
  </si>
  <si>
    <t>Chainage</t>
  </si>
  <si>
    <t>meter</t>
  </si>
  <si>
    <t>1 chainage = 100 feet</t>
  </si>
  <si>
    <t>Side of Sub Distributary</t>
  </si>
  <si>
    <t xml:space="preserve">Left </t>
  </si>
  <si>
    <t>Right</t>
  </si>
  <si>
    <t>SD NO.</t>
  </si>
  <si>
    <t>SI.No.</t>
  </si>
  <si>
    <t>36/1</t>
  </si>
  <si>
    <t>36/2</t>
  </si>
  <si>
    <t>36/3</t>
  </si>
  <si>
    <t>36/5</t>
  </si>
  <si>
    <t>36/6</t>
  </si>
  <si>
    <t>36/5B</t>
  </si>
  <si>
    <t>36/7</t>
  </si>
  <si>
    <t>36/9</t>
  </si>
  <si>
    <t>SI.No,</t>
  </si>
  <si>
    <t>Meter</t>
  </si>
  <si>
    <t>Length</t>
  </si>
  <si>
    <t>Feet</t>
  </si>
  <si>
    <t>Bed Width</t>
  </si>
  <si>
    <t>Full Supply Depth</t>
  </si>
  <si>
    <t>Sb</t>
  </si>
  <si>
    <t>Free Board</t>
  </si>
  <si>
    <t>foot</t>
  </si>
  <si>
    <t>Btm Elv</t>
  </si>
  <si>
    <t>Bnk elv</t>
  </si>
  <si>
    <t>Proportionate to be maintaned</t>
  </si>
  <si>
    <t>Discharge Capacity</t>
  </si>
  <si>
    <t>Cusec</t>
  </si>
  <si>
    <t>Cumec</t>
  </si>
  <si>
    <t>Actual Being maintained</t>
  </si>
  <si>
    <t>SD</t>
  </si>
  <si>
    <t>Chng</t>
  </si>
  <si>
    <t>Length(m)</t>
  </si>
  <si>
    <t>Total Length(m)</t>
  </si>
  <si>
    <t>Bed Fall</t>
  </si>
  <si>
    <t>feet</t>
  </si>
  <si>
    <t>Side Slope</t>
  </si>
  <si>
    <t>Velocity</t>
  </si>
  <si>
    <t>cusec</t>
  </si>
  <si>
    <t>cumec</t>
  </si>
  <si>
    <t>f/s</t>
  </si>
  <si>
    <t>m/s</t>
  </si>
  <si>
    <t>Depth (m)</t>
  </si>
  <si>
    <t>Width (m)</t>
  </si>
  <si>
    <t>Q</t>
  </si>
  <si>
    <t>.75Q</t>
  </si>
  <si>
    <t>.5Q</t>
  </si>
  <si>
    <t>.35Q</t>
  </si>
  <si>
    <t>Reach 2</t>
  </si>
  <si>
    <t>Reach 1</t>
  </si>
  <si>
    <t>Reach 3</t>
  </si>
  <si>
    <t xml:space="preserve">Reach </t>
  </si>
  <si>
    <t>For 75% of design discharge</t>
  </si>
  <si>
    <t>For 50% of design discharge</t>
  </si>
  <si>
    <t>For 35% of design discharge</t>
  </si>
  <si>
    <t>For Design Discharge</t>
  </si>
  <si>
    <t>Matlab parameters</t>
  </si>
  <si>
    <t>u/s delay</t>
  </si>
  <si>
    <t>d/s delay</t>
  </si>
  <si>
    <t>p11 gain</t>
  </si>
  <si>
    <t>p11 zero</t>
  </si>
  <si>
    <t>p22 zero</t>
  </si>
  <si>
    <t>p22 gain</t>
  </si>
  <si>
    <t>Reach 1 parameters for Q, 0.75Q, 0.5Q and 0.35Q</t>
  </si>
  <si>
    <t>Reach 2 parameters for Q, 0.75Q, 0.5Q and 0.35Q</t>
  </si>
  <si>
    <t>Reach 3 parameters for Q, 0.75Q, 0.5Q and 0.35Q</t>
  </si>
  <si>
    <t>0.25Q</t>
  </si>
  <si>
    <t>.9Q</t>
  </si>
  <si>
    <t>.8Q</t>
  </si>
  <si>
    <t>.7Q</t>
  </si>
  <si>
    <t>0.2Q</t>
  </si>
  <si>
    <t>0.1Q</t>
  </si>
  <si>
    <t>.3Q</t>
  </si>
  <si>
    <t>.6Q</t>
  </si>
  <si>
    <t>.4Q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</si>
</sst>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0" fillId="0" borderId="13" xfId="0" applyBorder="1"/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4" xfId="0" applyBorder="1"/>
    <xf numFmtId="0" fontId="1" fillId="0" borderId="15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0" xfId="0" applyFont="1" applyBorder="1"/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</xdr:row>
      <xdr:rowOff>57151</xdr:rowOff>
    </xdr:from>
    <xdr:to>
      <xdr:col>13</xdr:col>
      <xdr:colOff>581025</xdr:colOff>
      <xdr:row>8</xdr:row>
      <xdr:rowOff>123825</xdr:rowOff>
    </xdr:to>
    <xdr:sp macro="" textlink="">
      <xdr:nvSpPr>
        <xdr:cNvPr id="2" name="Rectangle 1"/>
        <xdr:cNvSpPr/>
      </xdr:nvSpPr>
      <xdr:spPr>
        <a:xfrm>
          <a:off x="6743700" y="57151"/>
          <a:ext cx="561975" cy="1038224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28575</xdr:colOff>
      <xdr:row>8</xdr:row>
      <xdr:rowOff>114300</xdr:rowOff>
    </xdr:from>
    <xdr:to>
      <xdr:col>13</xdr:col>
      <xdr:colOff>571501</xdr:colOff>
      <xdr:row>14</xdr:row>
      <xdr:rowOff>180975</xdr:rowOff>
    </xdr:to>
    <xdr:sp macro="" textlink="">
      <xdr:nvSpPr>
        <xdr:cNvPr id="5" name="Rectangle 4"/>
        <xdr:cNvSpPr/>
      </xdr:nvSpPr>
      <xdr:spPr>
        <a:xfrm>
          <a:off x="6753225" y="1085850"/>
          <a:ext cx="542926" cy="120967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28574</xdr:colOff>
      <xdr:row>15</xdr:row>
      <xdr:rowOff>9525</xdr:rowOff>
    </xdr:from>
    <xdr:to>
      <xdr:col>13</xdr:col>
      <xdr:colOff>581025</xdr:colOff>
      <xdr:row>23</xdr:row>
      <xdr:rowOff>123825</xdr:rowOff>
    </xdr:to>
    <xdr:sp macro="" textlink="">
      <xdr:nvSpPr>
        <xdr:cNvPr id="6" name="Rectangle 5"/>
        <xdr:cNvSpPr/>
      </xdr:nvSpPr>
      <xdr:spPr>
        <a:xfrm>
          <a:off x="6753224" y="2314575"/>
          <a:ext cx="552451" cy="166687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28574</xdr:colOff>
      <xdr:row>23</xdr:row>
      <xdr:rowOff>114300</xdr:rowOff>
    </xdr:from>
    <xdr:to>
      <xdr:col>13</xdr:col>
      <xdr:colOff>581025</xdr:colOff>
      <xdr:row>28</xdr:row>
      <xdr:rowOff>133350</xdr:rowOff>
    </xdr:to>
    <xdr:sp macro="" textlink="">
      <xdr:nvSpPr>
        <xdr:cNvPr id="7" name="Rectangle 6"/>
        <xdr:cNvSpPr/>
      </xdr:nvSpPr>
      <xdr:spPr>
        <a:xfrm>
          <a:off x="8715374" y="3990975"/>
          <a:ext cx="552451" cy="97155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28574</xdr:colOff>
      <xdr:row>39</xdr:row>
      <xdr:rowOff>19050</xdr:rowOff>
    </xdr:from>
    <xdr:to>
      <xdr:col>13</xdr:col>
      <xdr:colOff>561975</xdr:colOff>
      <xdr:row>43</xdr:row>
      <xdr:rowOff>114299</xdr:rowOff>
    </xdr:to>
    <xdr:sp macro="" textlink="">
      <xdr:nvSpPr>
        <xdr:cNvPr id="8" name="Rectangle 7"/>
        <xdr:cNvSpPr/>
      </xdr:nvSpPr>
      <xdr:spPr>
        <a:xfrm>
          <a:off x="8715374" y="6981825"/>
          <a:ext cx="533401" cy="857249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28574</xdr:colOff>
      <xdr:row>43</xdr:row>
      <xdr:rowOff>104776</xdr:rowOff>
    </xdr:from>
    <xdr:to>
      <xdr:col>13</xdr:col>
      <xdr:colOff>571500</xdr:colOff>
      <xdr:row>49</xdr:row>
      <xdr:rowOff>19050</xdr:rowOff>
    </xdr:to>
    <xdr:sp macro="" textlink="">
      <xdr:nvSpPr>
        <xdr:cNvPr id="9" name="Rectangle 8"/>
        <xdr:cNvSpPr/>
      </xdr:nvSpPr>
      <xdr:spPr>
        <a:xfrm>
          <a:off x="6753224" y="7781926"/>
          <a:ext cx="542926" cy="1057274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38099</xdr:colOff>
      <xdr:row>28</xdr:row>
      <xdr:rowOff>123825</xdr:rowOff>
    </xdr:from>
    <xdr:to>
      <xdr:col>13</xdr:col>
      <xdr:colOff>552450</xdr:colOff>
      <xdr:row>33</xdr:row>
      <xdr:rowOff>47625</xdr:rowOff>
    </xdr:to>
    <xdr:sp macro="" textlink="">
      <xdr:nvSpPr>
        <xdr:cNvPr id="10" name="Rectangle 9"/>
        <xdr:cNvSpPr/>
      </xdr:nvSpPr>
      <xdr:spPr>
        <a:xfrm>
          <a:off x="8724899" y="4953000"/>
          <a:ext cx="514351" cy="89535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38100</xdr:colOff>
      <xdr:row>33</xdr:row>
      <xdr:rowOff>47625</xdr:rowOff>
    </xdr:from>
    <xdr:to>
      <xdr:col>13</xdr:col>
      <xdr:colOff>561975</xdr:colOff>
      <xdr:row>39</xdr:row>
      <xdr:rowOff>38100</xdr:rowOff>
    </xdr:to>
    <xdr:sp macro="" textlink="">
      <xdr:nvSpPr>
        <xdr:cNvPr id="11" name="Rectangle 10"/>
        <xdr:cNvSpPr/>
      </xdr:nvSpPr>
      <xdr:spPr>
        <a:xfrm>
          <a:off x="8724900" y="5848350"/>
          <a:ext cx="523875" cy="11525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38098</xdr:colOff>
      <xdr:row>49</xdr:row>
      <xdr:rowOff>28575</xdr:rowOff>
    </xdr:from>
    <xdr:to>
      <xdr:col>13</xdr:col>
      <xdr:colOff>561975</xdr:colOff>
      <xdr:row>52</xdr:row>
      <xdr:rowOff>142874</xdr:rowOff>
    </xdr:to>
    <xdr:sp macro="" textlink="">
      <xdr:nvSpPr>
        <xdr:cNvPr id="12" name="Rectangle 11"/>
        <xdr:cNvSpPr/>
      </xdr:nvSpPr>
      <xdr:spPr>
        <a:xfrm>
          <a:off x="6762748" y="8848725"/>
          <a:ext cx="523877" cy="685799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76198</xdr:colOff>
      <xdr:row>52</xdr:row>
      <xdr:rowOff>161926</xdr:rowOff>
    </xdr:from>
    <xdr:to>
      <xdr:col>13</xdr:col>
      <xdr:colOff>523875</xdr:colOff>
      <xdr:row>55</xdr:row>
      <xdr:rowOff>47625</xdr:rowOff>
    </xdr:to>
    <xdr:sp macro="" textlink="">
      <xdr:nvSpPr>
        <xdr:cNvPr id="13" name="Rectangle 12"/>
        <xdr:cNvSpPr/>
      </xdr:nvSpPr>
      <xdr:spPr>
        <a:xfrm>
          <a:off x="6800848" y="9553576"/>
          <a:ext cx="447677" cy="457199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66675</xdr:colOff>
      <xdr:row>0</xdr:row>
      <xdr:rowOff>19050</xdr:rowOff>
    </xdr:from>
    <xdr:to>
      <xdr:col>18</xdr:col>
      <xdr:colOff>257175</xdr:colOff>
      <xdr:row>3</xdr:row>
      <xdr:rowOff>76200</xdr:rowOff>
    </xdr:to>
    <xdr:sp macro="" textlink="">
      <xdr:nvSpPr>
        <xdr:cNvPr id="3" name="Rectangle 2"/>
        <xdr:cNvSpPr/>
      </xdr:nvSpPr>
      <xdr:spPr>
        <a:xfrm>
          <a:off x="7534275" y="19050"/>
          <a:ext cx="4457700" cy="657225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1</xdr:row>
      <xdr:rowOff>152400</xdr:rowOff>
    </xdr:from>
    <xdr:to>
      <xdr:col>20</xdr:col>
      <xdr:colOff>19050</xdr:colOff>
      <xdr:row>19</xdr:row>
      <xdr:rowOff>114300</xdr:rowOff>
    </xdr:to>
    <xdr:sp macro="" textlink="">
      <xdr:nvSpPr>
        <xdr:cNvPr id="2" name="Rectangle 1"/>
        <xdr:cNvSpPr/>
      </xdr:nvSpPr>
      <xdr:spPr>
        <a:xfrm>
          <a:off x="6619875" y="342900"/>
          <a:ext cx="476250" cy="3438525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19051</xdr:colOff>
      <xdr:row>4</xdr:row>
      <xdr:rowOff>38099</xdr:rowOff>
    </xdr:from>
    <xdr:to>
      <xdr:col>23</xdr:col>
      <xdr:colOff>552450</xdr:colOff>
      <xdr:row>5</xdr:row>
      <xdr:rowOff>9525</xdr:rowOff>
    </xdr:to>
    <xdr:sp macro="" textlink="">
      <xdr:nvSpPr>
        <xdr:cNvPr id="3" name="Rectangle 2"/>
        <xdr:cNvSpPr/>
      </xdr:nvSpPr>
      <xdr:spPr>
        <a:xfrm>
          <a:off x="11410951" y="828674"/>
          <a:ext cx="2362199" cy="171451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36/1</a:t>
          </a:r>
        </a:p>
      </xdr:txBody>
    </xdr:sp>
    <xdr:clientData/>
  </xdr:twoCellAnchor>
  <xdr:twoCellAnchor>
    <xdr:from>
      <xdr:col>17</xdr:col>
      <xdr:colOff>266700</xdr:colOff>
      <xdr:row>5</xdr:row>
      <xdr:rowOff>19050</xdr:rowOff>
    </xdr:from>
    <xdr:to>
      <xdr:col>19</xdr:col>
      <xdr:colOff>161925</xdr:colOff>
      <xdr:row>5</xdr:row>
      <xdr:rowOff>171450</xdr:rowOff>
    </xdr:to>
    <xdr:sp macro="" textlink="">
      <xdr:nvSpPr>
        <xdr:cNvPr id="4" name="Rectangle 3"/>
        <xdr:cNvSpPr/>
      </xdr:nvSpPr>
      <xdr:spPr>
        <a:xfrm>
          <a:off x="9829800" y="1009650"/>
          <a:ext cx="1114425" cy="15240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</xdr:colOff>
      <xdr:row>6</xdr:row>
      <xdr:rowOff>171449</xdr:rowOff>
    </xdr:from>
    <xdr:to>
      <xdr:col>21</xdr:col>
      <xdr:colOff>600075</xdr:colOff>
      <xdr:row>7</xdr:row>
      <xdr:rowOff>142875</xdr:rowOff>
    </xdr:to>
    <xdr:sp macro="" textlink="">
      <xdr:nvSpPr>
        <xdr:cNvPr id="5" name="Rectangle 4"/>
        <xdr:cNvSpPr/>
      </xdr:nvSpPr>
      <xdr:spPr>
        <a:xfrm>
          <a:off x="11391901" y="1352549"/>
          <a:ext cx="1209674" cy="161926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466726</xdr:colOff>
      <xdr:row>8</xdr:row>
      <xdr:rowOff>9525</xdr:rowOff>
    </xdr:from>
    <xdr:to>
      <xdr:col>19</xdr:col>
      <xdr:colOff>257176</xdr:colOff>
      <xdr:row>8</xdr:row>
      <xdr:rowOff>171450</xdr:rowOff>
    </xdr:to>
    <xdr:sp macro="" textlink="">
      <xdr:nvSpPr>
        <xdr:cNvPr id="6" name="Rectangle 5"/>
        <xdr:cNvSpPr/>
      </xdr:nvSpPr>
      <xdr:spPr>
        <a:xfrm>
          <a:off x="10029826" y="1571625"/>
          <a:ext cx="1009650" cy="161925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228600</xdr:colOff>
      <xdr:row>10</xdr:row>
      <xdr:rowOff>104776</xdr:rowOff>
    </xdr:from>
    <xdr:to>
      <xdr:col>19</xdr:col>
      <xdr:colOff>219076</xdr:colOff>
      <xdr:row>11</xdr:row>
      <xdr:rowOff>76200</xdr:rowOff>
    </xdr:to>
    <xdr:sp macro="" textlink="">
      <xdr:nvSpPr>
        <xdr:cNvPr id="7" name="Rectangle 6"/>
        <xdr:cNvSpPr/>
      </xdr:nvSpPr>
      <xdr:spPr>
        <a:xfrm>
          <a:off x="9144000" y="2047876"/>
          <a:ext cx="1857376" cy="161924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57150</xdr:colOff>
      <xdr:row>13</xdr:row>
      <xdr:rowOff>9524</xdr:rowOff>
    </xdr:from>
    <xdr:to>
      <xdr:col>19</xdr:col>
      <xdr:colOff>238125</xdr:colOff>
      <xdr:row>13</xdr:row>
      <xdr:rowOff>171450</xdr:rowOff>
    </xdr:to>
    <xdr:sp macro="" textlink="">
      <xdr:nvSpPr>
        <xdr:cNvPr id="8" name="Rectangle 7"/>
        <xdr:cNvSpPr/>
      </xdr:nvSpPr>
      <xdr:spPr>
        <a:xfrm>
          <a:off x="9620250" y="2533649"/>
          <a:ext cx="1400175" cy="161926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0</xdr:colOff>
      <xdr:row>14</xdr:row>
      <xdr:rowOff>95250</xdr:rowOff>
    </xdr:from>
    <xdr:to>
      <xdr:col>21</xdr:col>
      <xdr:colOff>504825</xdr:colOff>
      <xdr:row>15</xdr:row>
      <xdr:rowOff>57150</xdr:rowOff>
    </xdr:to>
    <xdr:sp macro="" textlink="">
      <xdr:nvSpPr>
        <xdr:cNvPr id="9" name="Rectangle 8"/>
        <xdr:cNvSpPr/>
      </xdr:nvSpPr>
      <xdr:spPr>
        <a:xfrm>
          <a:off x="11391900" y="2809875"/>
          <a:ext cx="1114425" cy="15240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447675</xdr:colOff>
      <xdr:row>16</xdr:row>
      <xdr:rowOff>123825</xdr:rowOff>
    </xdr:from>
    <xdr:to>
      <xdr:col>20</xdr:col>
      <xdr:colOff>152400</xdr:colOff>
      <xdr:row>17</xdr:row>
      <xdr:rowOff>76200</xdr:rowOff>
    </xdr:to>
    <xdr:sp macro="" textlink="">
      <xdr:nvSpPr>
        <xdr:cNvPr id="10" name="Rectangle 9"/>
        <xdr:cNvSpPr/>
      </xdr:nvSpPr>
      <xdr:spPr>
        <a:xfrm>
          <a:off x="10010775" y="3219450"/>
          <a:ext cx="923925" cy="142875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371475</xdr:colOff>
      <xdr:row>5</xdr:row>
      <xdr:rowOff>142875</xdr:rowOff>
    </xdr:from>
    <xdr:to>
      <xdr:col>19</xdr:col>
      <xdr:colOff>417194</xdr:colOff>
      <xdr:row>15</xdr:row>
      <xdr:rowOff>28575</xdr:rowOff>
    </xdr:to>
    <xdr:sp macro="" textlink="">
      <xdr:nvSpPr>
        <xdr:cNvPr id="12" name="Down Arrow 11"/>
        <xdr:cNvSpPr/>
      </xdr:nvSpPr>
      <xdr:spPr>
        <a:xfrm>
          <a:off x="11153775" y="1133475"/>
          <a:ext cx="45719" cy="1800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333375</xdr:colOff>
      <xdr:row>0</xdr:row>
      <xdr:rowOff>133350</xdr:rowOff>
    </xdr:from>
    <xdr:to>
      <xdr:col>23</xdr:col>
      <xdr:colOff>9525</xdr:colOff>
      <xdr:row>2</xdr:row>
      <xdr:rowOff>133350</xdr:rowOff>
    </xdr:to>
    <xdr:sp macro="" textlink="">
      <xdr:nvSpPr>
        <xdr:cNvPr id="13" name="Rectangle 12"/>
        <xdr:cNvSpPr/>
      </xdr:nvSpPr>
      <xdr:spPr>
        <a:xfrm>
          <a:off x="9248775" y="133350"/>
          <a:ext cx="3981450" cy="40005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bg2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Main </a:t>
          </a:r>
          <a:r>
            <a:rPr lang="en-IN" sz="16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bg2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Canal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55" workbookViewId="0">
      <selection activeCell="C58" sqref="C58:E63"/>
    </sheetView>
  </sheetViews>
  <sheetFormatPr defaultRowHeight="15" x14ac:dyDescent="0.25"/>
  <cols>
    <col min="1" max="2" width="9.140625" style="94"/>
    <col min="3" max="3" width="16" style="94" customWidth="1"/>
    <col min="4" max="4" width="15" style="94" customWidth="1"/>
    <col min="5" max="5" width="13.42578125" style="94" customWidth="1"/>
    <col min="6" max="6" width="12.42578125" style="94" customWidth="1"/>
    <col min="7" max="7" width="15.5703125" style="94" customWidth="1"/>
    <col min="8" max="8" width="16.140625" style="94" customWidth="1"/>
    <col min="9" max="9" width="11.28515625" style="94" customWidth="1"/>
    <col min="10" max="11" width="10" style="94" customWidth="1"/>
    <col min="12" max="16384" width="9.140625" style="94"/>
  </cols>
  <sheetData>
    <row r="1" spans="2:11" ht="15.75" thickBot="1" x14ac:dyDescent="0.3"/>
    <row r="2" spans="2:11" ht="15.75" thickBot="1" x14ac:dyDescent="0.3">
      <c r="B2" s="120" t="s">
        <v>23</v>
      </c>
      <c r="C2" s="122" t="s">
        <v>0</v>
      </c>
      <c r="D2" s="123"/>
      <c r="E2" s="120" t="s">
        <v>25</v>
      </c>
      <c r="F2" s="122" t="s">
        <v>27</v>
      </c>
      <c r="G2" s="123"/>
      <c r="H2" s="120" t="s">
        <v>45</v>
      </c>
      <c r="I2" s="33"/>
      <c r="J2" s="33"/>
      <c r="K2" s="33"/>
    </row>
    <row r="3" spans="2:11" ht="15.75" thickBot="1" x14ac:dyDescent="0.3">
      <c r="B3" s="125"/>
      <c r="C3" s="11" t="s">
        <v>7</v>
      </c>
      <c r="D3" s="11" t="s">
        <v>24</v>
      </c>
      <c r="E3" s="121"/>
      <c r="F3" s="11" t="s">
        <v>26</v>
      </c>
      <c r="G3" s="102" t="s">
        <v>24</v>
      </c>
      <c r="H3" s="121"/>
      <c r="I3" s="33"/>
    </row>
    <row r="4" spans="2:11" ht="15.75" thickBot="1" x14ac:dyDescent="0.3">
      <c r="B4" s="1">
        <v>1</v>
      </c>
      <c r="C4" s="105">
        <v>159</v>
      </c>
      <c r="D4" s="105">
        <f>C4*30.48</f>
        <v>4846.32</v>
      </c>
      <c r="E4" s="105">
        <v>4846.32</v>
      </c>
      <c r="F4" s="105">
        <v>31.00394</v>
      </c>
      <c r="G4" s="75">
        <f>F4*0.3048</f>
        <v>9.4500009120000001</v>
      </c>
      <c r="H4" s="104">
        <v>1.5</v>
      </c>
      <c r="I4" s="4"/>
      <c r="J4" s="126" t="s">
        <v>9</v>
      </c>
      <c r="K4" s="127"/>
    </row>
    <row r="5" spans="2:11" x14ac:dyDescent="0.25">
      <c r="B5" s="3">
        <v>2</v>
      </c>
      <c r="C5" s="105">
        <v>370</v>
      </c>
      <c r="D5" s="105">
        <f t="shared" ref="D5:D12" si="0">C5*30.48</f>
        <v>11277.6</v>
      </c>
      <c r="E5" s="105">
        <f>D5-D4</f>
        <v>6431.2800000000007</v>
      </c>
      <c r="F5" s="105">
        <v>23</v>
      </c>
      <c r="G5" s="75">
        <f t="shared" ref="G5:G12" si="1">F5*0.3048</f>
        <v>7.0104000000000006</v>
      </c>
      <c r="H5" s="105">
        <v>1.5</v>
      </c>
      <c r="I5" s="4"/>
    </row>
    <row r="6" spans="2:11" x14ac:dyDescent="0.25">
      <c r="B6" s="3">
        <v>3</v>
      </c>
      <c r="C6" s="105">
        <v>662</v>
      </c>
      <c r="D6" s="105">
        <f t="shared" si="0"/>
        <v>20177.760000000002</v>
      </c>
      <c r="E6" s="105">
        <f t="shared" ref="E6:E12" si="2">D6-D5</f>
        <v>8900.1600000000017</v>
      </c>
      <c r="F6" s="105">
        <v>23</v>
      </c>
      <c r="G6" s="75">
        <f t="shared" si="1"/>
        <v>7.0104000000000006</v>
      </c>
      <c r="H6" s="105">
        <v>1.5</v>
      </c>
      <c r="I6" s="4"/>
    </row>
    <row r="7" spans="2:11" x14ac:dyDescent="0.25">
      <c r="B7" s="3">
        <v>4</v>
      </c>
      <c r="C7" s="105">
        <v>745</v>
      </c>
      <c r="D7" s="105">
        <f t="shared" si="0"/>
        <v>22707.599999999999</v>
      </c>
      <c r="E7" s="105">
        <f t="shared" si="2"/>
        <v>2529.8399999999965</v>
      </c>
      <c r="F7" s="105">
        <v>19</v>
      </c>
      <c r="G7" s="75">
        <f t="shared" si="1"/>
        <v>5.7911999999999999</v>
      </c>
      <c r="H7" s="105">
        <v>1.5</v>
      </c>
      <c r="I7" s="4"/>
    </row>
    <row r="8" spans="2:11" x14ac:dyDescent="0.25">
      <c r="B8" s="3">
        <v>5</v>
      </c>
      <c r="C8" s="105">
        <v>825</v>
      </c>
      <c r="D8" s="105">
        <f t="shared" si="0"/>
        <v>25146</v>
      </c>
      <c r="E8" s="105">
        <f t="shared" si="2"/>
        <v>2438.4000000000015</v>
      </c>
      <c r="F8" s="105">
        <v>17</v>
      </c>
      <c r="G8" s="75">
        <f t="shared" si="1"/>
        <v>5.1816000000000004</v>
      </c>
      <c r="H8" s="105">
        <v>1.5</v>
      </c>
      <c r="I8" s="4"/>
    </row>
    <row r="9" spans="2:11" x14ac:dyDescent="0.25">
      <c r="B9" s="3">
        <v>6</v>
      </c>
      <c r="C9" s="105">
        <v>1003</v>
      </c>
      <c r="D9" s="105">
        <f t="shared" si="0"/>
        <v>30571.439999999999</v>
      </c>
      <c r="E9" s="105">
        <f t="shared" si="2"/>
        <v>5425.4399999999987</v>
      </c>
      <c r="F9" s="105">
        <v>10</v>
      </c>
      <c r="G9" s="75">
        <f t="shared" si="1"/>
        <v>3.048</v>
      </c>
      <c r="H9" s="105">
        <v>1.5</v>
      </c>
      <c r="I9" s="4"/>
    </row>
    <row r="10" spans="2:11" x14ac:dyDescent="0.25">
      <c r="B10" s="3">
        <v>7</v>
      </c>
      <c r="C10" s="105">
        <v>1093</v>
      </c>
      <c r="D10" s="105">
        <f t="shared" si="0"/>
        <v>33314.639999999999</v>
      </c>
      <c r="E10" s="105">
        <f t="shared" si="2"/>
        <v>2743.2000000000007</v>
      </c>
      <c r="F10" s="105">
        <v>10</v>
      </c>
      <c r="G10" s="75">
        <f t="shared" si="1"/>
        <v>3.048</v>
      </c>
      <c r="H10" s="105">
        <v>1.5</v>
      </c>
      <c r="I10" s="4"/>
    </row>
    <row r="11" spans="2:11" x14ac:dyDescent="0.25">
      <c r="B11" s="3">
        <v>8</v>
      </c>
      <c r="C11" s="105">
        <v>1200</v>
      </c>
      <c r="D11" s="105">
        <f t="shared" si="0"/>
        <v>36576</v>
      </c>
      <c r="E11" s="105">
        <f t="shared" si="2"/>
        <v>3261.3600000000006</v>
      </c>
      <c r="F11" s="105">
        <v>10</v>
      </c>
      <c r="G11" s="75">
        <f t="shared" si="1"/>
        <v>3.048</v>
      </c>
      <c r="H11" s="105">
        <v>1.5</v>
      </c>
      <c r="I11" s="4"/>
    </row>
    <row r="12" spans="2:11" x14ac:dyDescent="0.25">
      <c r="B12" s="3">
        <v>9</v>
      </c>
      <c r="C12" s="105">
        <v>1253</v>
      </c>
      <c r="D12" s="105">
        <f t="shared" si="0"/>
        <v>38191.440000000002</v>
      </c>
      <c r="E12" s="105">
        <f t="shared" si="2"/>
        <v>1615.4400000000023</v>
      </c>
      <c r="F12" s="105">
        <v>6</v>
      </c>
      <c r="G12" s="75">
        <f t="shared" si="1"/>
        <v>1.8288000000000002</v>
      </c>
      <c r="H12" s="105">
        <v>1.5</v>
      </c>
      <c r="I12" s="4"/>
    </row>
    <row r="13" spans="2:11" ht="15.75" thickBot="1" x14ac:dyDescent="0.3">
      <c r="B13" s="5">
        <v>10</v>
      </c>
      <c r="C13" s="106">
        <v>1280</v>
      </c>
      <c r="D13" s="106">
        <f>C13*30.48</f>
        <v>39014.400000000001</v>
      </c>
      <c r="E13" s="106">
        <f>D13-D12</f>
        <v>822.95999999999913</v>
      </c>
      <c r="F13" s="106">
        <v>3</v>
      </c>
      <c r="G13" s="76">
        <f>F13*0.3048</f>
        <v>0.9144000000000001</v>
      </c>
      <c r="H13" s="106">
        <v>1.5</v>
      </c>
      <c r="I13" s="4"/>
    </row>
    <row r="16" spans="2:11" ht="15.75" thickBot="1" x14ac:dyDescent="0.3"/>
    <row r="17" spans="2:9" ht="15.75" thickBot="1" x14ac:dyDescent="0.3">
      <c r="B17" s="101" t="s">
        <v>0</v>
      </c>
      <c r="C17" s="11" t="s">
        <v>1</v>
      </c>
      <c r="D17" s="103" t="s">
        <v>2</v>
      </c>
      <c r="E17" s="11" t="s">
        <v>4</v>
      </c>
      <c r="F17" s="11" t="s">
        <v>3</v>
      </c>
      <c r="G17" s="11" t="s">
        <v>29</v>
      </c>
    </row>
    <row r="18" spans="2:9" x14ac:dyDescent="0.25">
      <c r="B18" s="1">
        <v>1</v>
      </c>
      <c r="C18" s="104">
        <v>207</v>
      </c>
      <c r="D18" s="69">
        <f>C18*0.02832</f>
        <v>5.8622399999999999</v>
      </c>
      <c r="E18" s="104">
        <v>1.84</v>
      </c>
      <c r="F18" s="72">
        <f>E18*0.3048</f>
        <v>0.560832</v>
      </c>
      <c r="G18" s="27">
        <v>2.5000000000000001E-4</v>
      </c>
    </row>
    <row r="19" spans="2:9" x14ac:dyDescent="0.25">
      <c r="B19" s="3">
        <v>2</v>
      </c>
      <c r="C19" s="105">
        <v>151.01</v>
      </c>
      <c r="D19" s="70">
        <f t="shared" ref="D19:D27" si="3">C19*0.02832</f>
        <v>4.2766032000000003</v>
      </c>
      <c r="E19" s="105">
        <v>1.63</v>
      </c>
      <c r="F19" s="73">
        <f t="shared" ref="F19:F27" si="4">E19*0.3048</f>
        <v>0.49682399999999999</v>
      </c>
      <c r="G19" s="26">
        <v>2.5000000000000001E-4</v>
      </c>
    </row>
    <row r="20" spans="2:9" x14ac:dyDescent="0.25">
      <c r="B20" s="3">
        <v>3</v>
      </c>
      <c r="C20" s="105">
        <v>120.84</v>
      </c>
      <c r="D20" s="70">
        <f t="shared" si="3"/>
        <v>3.4221888000000003</v>
      </c>
      <c r="E20" s="105">
        <v>1.63</v>
      </c>
      <c r="F20" s="73">
        <f t="shared" si="4"/>
        <v>0.49682399999999999</v>
      </c>
      <c r="G20" s="26">
        <v>2.5000000000000001E-4</v>
      </c>
    </row>
    <row r="21" spans="2:9" x14ac:dyDescent="0.25">
      <c r="B21" s="3">
        <v>4</v>
      </c>
      <c r="C21" s="105">
        <v>96.07</v>
      </c>
      <c r="D21" s="70">
        <f t="shared" si="3"/>
        <v>2.7207024</v>
      </c>
      <c r="E21" s="105">
        <v>1.63</v>
      </c>
      <c r="F21" s="73">
        <f t="shared" si="4"/>
        <v>0.49682399999999999</v>
      </c>
      <c r="G21" s="26">
        <v>2.5000000000000001E-4</v>
      </c>
    </row>
    <row r="22" spans="2:9" x14ac:dyDescent="0.25">
      <c r="B22" s="3">
        <v>5</v>
      </c>
      <c r="C22" s="105">
        <v>80.459999999999994</v>
      </c>
      <c r="D22" s="70">
        <f t="shared" si="3"/>
        <v>2.2786271999999999</v>
      </c>
      <c r="E22" s="105">
        <v>1.8</v>
      </c>
      <c r="F22" s="73">
        <f t="shared" si="4"/>
        <v>0.54864000000000002</v>
      </c>
      <c r="G22" s="26">
        <v>2.5000000000000001E-4</v>
      </c>
    </row>
    <row r="23" spans="2:9" x14ac:dyDescent="0.25">
      <c r="B23" s="3">
        <v>6</v>
      </c>
      <c r="C23" s="105">
        <v>58.77</v>
      </c>
      <c r="D23" s="70">
        <f t="shared" si="3"/>
        <v>1.6643664000000002</v>
      </c>
      <c r="E23" s="105">
        <v>1.8</v>
      </c>
      <c r="F23" s="73">
        <f t="shared" si="4"/>
        <v>0.54864000000000002</v>
      </c>
      <c r="G23" s="26">
        <v>2.5000000000000001E-4</v>
      </c>
    </row>
    <row r="24" spans="2:9" x14ac:dyDescent="0.25">
      <c r="B24" s="3">
        <v>7</v>
      </c>
      <c r="C24" s="105">
        <v>36.36</v>
      </c>
      <c r="D24" s="70">
        <f t="shared" si="3"/>
        <v>1.0297152000000001</v>
      </c>
      <c r="E24" s="105">
        <v>1.8</v>
      </c>
      <c r="F24" s="73">
        <f t="shared" si="4"/>
        <v>0.54864000000000002</v>
      </c>
      <c r="G24" s="26">
        <v>2.5000000000000001E-4</v>
      </c>
    </row>
    <row r="25" spans="2:9" x14ac:dyDescent="0.25">
      <c r="B25" s="3">
        <v>8</v>
      </c>
      <c r="C25" s="105">
        <v>19.809999999999999</v>
      </c>
      <c r="D25" s="70">
        <f t="shared" si="3"/>
        <v>0.56101919999999994</v>
      </c>
      <c r="E25" s="105">
        <v>1.64</v>
      </c>
      <c r="F25" s="73">
        <f t="shared" si="4"/>
        <v>0.49987199999999998</v>
      </c>
      <c r="G25" s="26">
        <v>2.5000000000000001E-4</v>
      </c>
    </row>
    <row r="26" spans="2:9" x14ac:dyDescent="0.25">
      <c r="B26" s="3">
        <v>9</v>
      </c>
      <c r="C26" s="105">
        <v>4.8899999999999997</v>
      </c>
      <c r="D26" s="70">
        <f t="shared" si="3"/>
        <v>0.13848479999999999</v>
      </c>
      <c r="E26" s="105">
        <v>1.64</v>
      </c>
      <c r="F26" s="73">
        <f t="shared" si="4"/>
        <v>0.49987199999999998</v>
      </c>
      <c r="G26" s="26">
        <v>2.5000000000000001E-4</v>
      </c>
    </row>
    <row r="27" spans="2:9" ht="15.75" thickBot="1" x14ac:dyDescent="0.3">
      <c r="B27" s="5">
        <v>10</v>
      </c>
      <c r="C27" s="106">
        <v>4.8899999999999997</v>
      </c>
      <c r="D27" s="71">
        <f t="shared" si="3"/>
        <v>0.13848479999999999</v>
      </c>
      <c r="E27" s="106">
        <v>1.64</v>
      </c>
      <c r="F27" s="74">
        <f t="shared" si="4"/>
        <v>0.49987199999999998</v>
      </c>
      <c r="G27" s="28">
        <v>2.5000000000000001E-4</v>
      </c>
    </row>
    <row r="30" spans="2:9" ht="15.75" thickBot="1" x14ac:dyDescent="0.3"/>
    <row r="31" spans="2:9" ht="15.75" thickBot="1" x14ac:dyDescent="0.3">
      <c r="B31" s="120" t="s">
        <v>0</v>
      </c>
      <c r="C31" s="122" t="s">
        <v>28</v>
      </c>
      <c r="D31" s="123"/>
      <c r="E31" s="122" t="s">
        <v>30</v>
      </c>
      <c r="F31" s="123"/>
      <c r="G31" s="124" t="s">
        <v>32</v>
      </c>
      <c r="H31" s="120" t="s">
        <v>33</v>
      </c>
      <c r="I31" s="33"/>
    </row>
    <row r="32" spans="2:9" ht="15.75" thickBot="1" x14ac:dyDescent="0.3">
      <c r="B32" s="121"/>
      <c r="C32" s="11" t="s">
        <v>31</v>
      </c>
      <c r="D32" s="11" t="s">
        <v>8</v>
      </c>
      <c r="E32" s="11" t="s">
        <v>31</v>
      </c>
      <c r="F32" s="7" t="s">
        <v>8</v>
      </c>
      <c r="G32" s="125"/>
      <c r="H32" s="121"/>
      <c r="I32" s="33"/>
    </row>
    <row r="33" spans="2:9" x14ac:dyDescent="0.25">
      <c r="B33" s="104">
        <v>1</v>
      </c>
      <c r="C33" s="105">
        <v>3.5</v>
      </c>
      <c r="D33" s="72">
        <f>C33*0.3048</f>
        <v>1.0668</v>
      </c>
      <c r="E33" s="104">
        <v>3</v>
      </c>
      <c r="F33" s="104">
        <f>E33*0.3048</f>
        <v>0.9144000000000001</v>
      </c>
      <c r="G33" s="1">
        <v>9.7539999999999996</v>
      </c>
      <c r="H33" s="105">
        <f>G33+D33+F33</f>
        <v>11.735200000000001</v>
      </c>
      <c r="I33" s="4"/>
    </row>
    <row r="34" spans="2:9" x14ac:dyDescent="0.25">
      <c r="B34" s="105">
        <v>2</v>
      </c>
      <c r="C34" s="105">
        <v>3.5</v>
      </c>
      <c r="D34" s="73">
        <f t="shared" ref="D34:D42" si="5">C34*0.3048</f>
        <v>1.0668</v>
      </c>
      <c r="E34" s="105">
        <v>3</v>
      </c>
      <c r="F34" s="105">
        <f t="shared" ref="F34:F42" si="6">E34*0.3048</f>
        <v>0.9144000000000001</v>
      </c>
      <c r="G34" s="3">
        <v>8.5419999999999998</v>
      </c>
      <c r="H34" s="105">
        <f t="shared" ref="H34:H42" si="7">G34+D34+F34</f>
        <v>10.523200000000001</v>
      </c>
      <c r="I34" s="4"/>
    </row>
    <row r="35" spans="2:9" x14ac:dyDescent="0.25">
      <c r="B35" s="105">
        <v>3</v>
      </c>
      <c r="C35" s="105">
        <v>3</v>
      </c>
      <c r="D35" s="73">
        <f t="shared" si="5"/>
        <v>0.9144000000000001</v>
      </c>
      <c r="E35" s="105">
        <v>3</v>
      </c>
      <c r="F35" s="105">
        <f t="shared" si="6"/>
        <v>0.9144000000000001</v>
      </c>
      <c r="G35" s="3">
        <v>6.9340000000000002</v>
      </c>
      <c r="H35" s="105">
        <f t="shared" si="7"/>
        <v>8.7628000000000004</v>
      </c>
      <c r="I35" s="4"/>
    </row>
    <row r="36" spans="2:9" x14ac:dyDescent="0.25">
      <c r="B36" s="105">
        <v>4</v>
      </c>
      <c r="C36" s="105">
        <v>3</v>
      </c>
      <c r="D36" s="73">
        <f t="shared" si="5"/>
        <v>0.9144000000000001</v>
      </c>
      <c r="E36" s="105">
        <v>3</v>
      </c>
      <c r="F36" s="105">
        <f t="shared" si="6"/>
        <v>0.9144000000000001</v>
      </c>
      <c r="G36" s="3">
        <v>4.7089999999999996</v>
      </c>
      <c r="H36" s="105">
        <f t="shared" si="7"/>
        <v>6.5378000000000007</v>
      </c>
      <c r="I36" s="4"/>
    </row>
    <row r="37" spans="2:9" x14ac:dyDescent="0.25">
      <c r="B37" s="105">
        <v>5</v>
      </c>
      <c r="C37" s="105">
        <v>3</v>
      </c>
      <c r="D37" s="73">
        <f t="shared" si="5"/>
        <v>0.9144000000000001</v>
      </c>
      <c r="E37" s="105">
        <v>3</v>
      </c>
      <c r="F37" s="105">
        <f t="shared" si="6"/>
        <v>0.9144000000000001</v>
      </c>
      <c r="G37" s="3">
        <v>4.077</v>
      </c>
      <c r="H37" s="105">
        <f t="shared" si="7"/>
        <v>5.905800000000001</v>
      </c>
      <c r="I37" s="4"/>
    </row>
    <row r="38" spans="2:9" x14ac:dyDescent="0.25">
      <c r="B38" s="105">
        <v>6</v>
      </c>
      <c r="C38" s="105">
        <v>3</v>
      </c>
      <c r="D38" s="73">
        <f t="shared" si="5"/>
        <v>0.9144000000000001</v>
      </c>
      <c r="E38" s="105">
        <v>3</v>
      </c>
      <c r="F38" s="105">
        <f t="shared" si="6"/>
        <v>0.9144000000000001</v>
      </c>
      <c r="G38" s="3">
        <v>3.4670000000000001</v>
      </c>
      <c r="H38" s="105">
        <f t="shared" si="7"/>
        <v>5.2957999999999998</v>
      </c>
      <c r="I38" s="4"/>
    </row>
    <row r="39" spans="2:9" x14ac:dyDescent="0.25">
      <c r="B39" s="105">
        <v>7</v>
      </c>
      <c r="C39" s="105">
        <v>3</v>
      </c>
      <c r="D39" s="73">
        <f t="shared" si="5"/>
        <v>0.9144000000000001</v>
      </c>
      <c r="E39" s="105">
        <v>3</v>
      </c>
      <c r="F39" s="105">
        <f t="shared" si="6"/>
        <v>0.9144000000000001</v>
      </c>
      <c r="G39" s="3">
        <v>2.1110000000000002</v>
      </c>
      <c r="H39" s="105">
        <f t="shared" si="7"/>
        <v>3.9398000000000004</v>
      </c>
      <c r="I39" s="4"/>
    </row>
    <row r="40" spans="2:9" x14ac:dyDescent="0.25">
      <c r="B40" s="105">
        <v>8</v>
      </c>
      <c r="C40" s="105">
        <v>2.25</v>
      </c>
      <c r="D40" s="73">
        <f t="shared" si="5"/>
        <v>0.68580000000000008</v>
      </c>
      <c r="E40" s="105">
        <v>3</v>
      </c>
      <c r="F40" s="105">
        <f t="shared" si="6"/>
        <v>0.9144000000000001</v>
      </c>
      <c r="G40" s="3">
        <v>1.425</v>
      </c>
      <c r="H40" s="105">
        <f t="shared" si="7"/>
        <v>3.0252000000000003</v>
      </c>
      <c r="I40" s="4"/>
    </row>
    <row r="41" spans="2:9" x14ac:dyDescent="0.25">
      <c r="B41" s="105">
        <v>9</v>
      </c>
      <c r="C41" s="105">
        <v>1.25</v>
      </c>
      <c r="D41" s="73">
        <f t="shared" si="5"/>
        <v>0.38100000000000001</v>
      </c>
      <c r="E41" s="105">
        <v>3</v>
      </c>
      <c r="F41" s="105">
        <f t="shared" si="6"/>
        <v>0.9144000000000001</v>
      </c>
      <c r="G41" s="3">
        <v>0.61</v>
      </c>
      <c r="H41" s="105">
        <f t="shared" si="7"/>
        <v>1.9054000000000002</v>
      </c>
      <c r="I41" s="4"/>
    </row>
    <row r="42" spans="2:9" ht="15.75" thickBot="1" x14ac:dyDescent="0.3">
      <c r="B42" s="106">
        <v>10</v>
      </c>
      <c r="C42" s="106">
        <v>1.25</v>
      </c>
      <c r="D42" s="74">
        <f t="shared" si="5"/>
        <v>0.38100000000000001</v>
      </c>
      <c r="E42" s="106">
        <v>3</v>
      </c>
      <c r="F42" s="106">
        <f t="shared" si="6"/>
        <v>0.9144000000000001</v>
      </c>
      <c r="G42" s="5">
        <v>0.20599999999999999</v>
      </c>
      <c r="H42" s="106">
        <f t="shared" si="7"/>
        <v>1.5014000000000001</v>
      </c>
      <c r="I42" s="4"/>
    </row>
    <row r="44" spans="2:9" ht="15.75" thickBot="1" x14ac:dyDescent="0.3"/>
    <row r="45" spans="2:9" ht="15.75" thickBot="1" x14ac:dyDescent="0.3">
      <c r="B45" s="101" t="s">
        <v>0</v>
      </c>
      <c r="C45" s="11" t="s">
        <v>25</v>
      </c>
      <c r="D45" s="11" t="s">
        <v>52</v>
      </c>
      <c r="E45" s="11" t="s">
        <v>51</v>
      </c>
      <c r="F45" s="11" t="s">
        <v>45</v>
      </c>
      <c r="G45" s="11" t="s">
        <v>29</v>
      </c>
      <c r="H45" s="11" t="s">
        <v>2</v>
      </c>
    </row>
    <row r="46" spans="2:9" x14ac:dyDescent="0.25">
      <c r="B46" s="1">
        <v>1</v>
      </c>
      <c r="C46" s="105">
        <v>4846.32</v>
      </c>
      <c r="D46" s="73">
        <v>9.4500009120000001</v>
      </c>
      <c r="E46" s="72">
        <v>1.0668</v>
      </c>
      <c r="F46" s="82">
        <v>1.5</v>
      </c>
      <c r="G46" s="27">
        <v>2.5000000000000001E-4</v>
      </c>
      <c r="H46" s="72">
        <v>5.8622399999999999</v>
      </c>
    </row>
    <row r="47" spans="2:9" x14ac:dyDescent="0.25">
      <c r="B47" s="3">
        <v>2</v>
      </c>
      <c r="C47" s="105">
        <v>6431.2800000000007</v>
      </c>
      <c r="D47" s="73">
        <v>7.0104000000000006</v>
      </c>
      <c r="E47" s="73">
        <v>1.0668</v>
      </c>
      <c r="F47" s="83">
        <v>1.5</v>
      </c>
      <c r="G47" s="26">
        <v>2.5000000000000001E-4</v>
      </c>
      <c r="H47" s="73">
        <v>4.2766032000000003</v>
      </c>
    </row>
    <row r="48" spans="2:9" x14ac:dyDescent="0.25">
      <c r="B48" s="3">
        <v>3</v>
      </c>
      <c r="C48" s="105">
        <v>8900.1600000000017</v>
      </c>
      <c r="D48" s="73">
        <v>7.0104000000000006</v>
      </c>
      <c r="E48" s="73">
        <v>0.9144000000000001</v>
      </c>
      <c r="F48" s="83">
        <v>1.5</v>
      </c>
      <c r="G48" s="26">
        <v>2.5000000000000001E-4</v>
      </c>
      <c r="H48" s="73">
        <v>3.4221888000000003</v>
      </c>
    </row>
    <row r="49" spans="1:11" x14ac:dyDescent="0.25">
      <c r="B49" s="3">
        <v>4</v>
      </c>
      <c r="C49" s="105">
        <v>2529.8399999999965</v>
      </c>
      <c r="D49" s="73">
        <v>5.7911999999999999</v>
      </c>
      <c r="E49" s="73">
        <v>0.9144000000000001</v>
      </c>
      <c r="F49" s="83">
        <v>1.5</v>
      </c>
      <c r="G49" s="26">
        <v>2.5000000000000001E-4</v>
      </c>
      <c r="H49" s="73">
        <v>2.7207024</v>
      </c>
    </row>
    <row r="50" spans="1:11" x14ac:dyDescent="0.25">
      <c r="B50" s="3">
        <v>5</v>
      </c>
      <c r="C50" s="105">
        <v>2438.4000000000015</v>
      </c>
      <c r="D50" s="73">
        <v>5.1816000000000004</v>
      </c>
      <c r="E50" s="73">
        <v>0.9144000000000001</v>
      </c>
      <c r="F50" s="83">
        <v>1.5</v>
      </c>
      <c r="G50" s="26">
        <v>2.5000000000000001E-4</v>
      </c>
      <c r="H50" s="73">
        <v>2.2786271999999999</v>
      </c>
    </row>
    <row r="51" spans="1:11" x14ac:dyDescent="0.25">
      <c r="B51" s="3">
        <v>6</v>
      </c>
      <c r="C51" s="105">
        <v>5425.4399999999987</v>
      </c>
      <c r="D51" s="73">
        <v>3.048</v>
      </c>
      <c r="E51" s="73">
        <v>0.9144000000000001</v>
      </c>
      <c r="F51" s="83">
        <v>1.5</v>
      </c>
      <c r="G51" s="26">
        <v>2.5000000000000001E-4</v>
      </c>
      <c r="H51" s="73">
        <v>1.6643664000000002</v>
      </c>
    </row>
    <row r="52" spans="1:11" x14ac:dyDescent="0.25">
      <c r="B52" s="3">
        <v>7</v>
      </c>
      <c r="C52" s="105">
        <v>2743.2000000000007</v>
      </c>
      <c r="D52" s="73">
        <v>3.048</v>
      </c>
      <c r="E52" s="73">
        <v>0.9144000000000001</v>
      </c>
      <c r="F52" s="83">
        <v>1.5</v>
      </c>
      <c r="G52" s="26">
        <v>2.5000000000000001E-4</v>
      </c>
      <c r="H52" s="73">
        <v>1.0297152000000001</v>
      </c>
    </row>
    <row r="53" spans="1:11" x14ac:dyDescent="0.25">
      <c r="B53" s="3">
        <v>8</v>
      </c>
      <c r="C53" s="105">
        <v>3261.3600000000006</v>
      </c>
      <c r="D53" s="73">
        <v>3.048</v>
      </c>
      <c r="E53" s="73">
        <v>0.68580000000000008</v>
      </c>
      <c r="F53" s="83">
        <v>1.5</v>
      </c>
      <c r="G53" s="26">
        <v>2.5000000000000001E-4</v>
      </c>
      <c r="H53" s="73">
        <v>0.56101919999999994</v>
      </c>
    </row>
    <row r="54" spans="1:11" x14ac:dyDescent="0.25">
      <c r="B54" s="3">
        <v>9</v>
      </c>
      <c r="C54" s="105">
        <v>1615.4400000000023</v>
      </c>
      <c r="D54" s="73">
        <v>1.8288000000000002</v>
      </c>
      <c r="E54" s="73">
        <v>0.38100000000000001</v>
      </c>
      <c r="F54" s="83">
        <v>1.5</v>
      </c>
      <c r="G54" s="26">
        <v>2.5000000000000001E-4</v>
      </c>
      <c r="H54" s="73">
        <v>0.13848479999999999</v>
      </c>
    </row>
    <row r="55" spans="1:11" ht="15.75" thickBot="1" x14ac:dyDescent="0.3">
      <c r="B55" s="5">
        <v>10</v>
      </c>
      <c r="C55" s="106">
        <v>822.95999999999913</v>
      </c>
      <c r="D55" s="74">
        <v>0.9144000000000001</v>
      </c>
      <c r="E55" s="74">
        <v>0.38100000000000001</v>
      </c>
      <c r="F55" s="84">
        <v>1.5</v>
      </c>
      <c r="G55" s="28">
        <v>2.5000000000000001E-4</v>
      </c>
      <c r="H55" s="74">
        <v>0.13848479999999999</v>
      </c>
    </row>
    <row r="57" spans="1:11" ht="15.75" thickBot="1" x14ac:dyDescent="0.3"/>
    <row r="58" spans="1:11" ht="15.75" thickBot="1" x14ac:dyDescent="0.3">
      <c r="C58" s="100" t="s">
        <v>2</v>
      </c>
      <c r="D58" s="100" t="s">
        <v>58</v>
      </c>
      <c r="E58" s="100" t="s">
        <v>51</v>
      </c>
      <c r="G58" s="100" t="s">
        <v>2</v>
      </c>
      <c r="H58" s="100" t="s">
        <v>57</v>
      </c>
      <c r="I58" s="100" t="s">
        <v>51</v>
      </c>
    </row>
    <row r="59" spans="1:11" x14ac:dyDescent="0.25">
      <c r="C59" s="104" t="s">
        <v>53</v>
      </c>
      <c r="D59" s="79">
        <v>9.6057000000000006</v>
      </c>
      <c r="E59" s="85">
        <v>1.07</v>
      </c>
      <c r="G59" s="1" t="s">
        <v>53</v>
      </c>
      <c r="H59" s="79">
        <v>7.2554999999999996</v>
      </c>
      <c r="I59" s="85">
        <v>1.07</v>
      </c>
      <c r="J59" s="33"/>
      <c r="K59" s="33"/>
    </row>
    <row r="60" spans="1:11" x14ac:dyDescent="0.25">
      <c r="C60" s="105" t="s">
        <v>54</v>
      </c>
      <c r="D60" s="80">
        <f>D59*0.75</f>
        <v>7.2042750000000009</v>
      </c>
      <c r="E60" s="86">
        <v>0.90429999999999999</v>
      </c>
      <c r="G60" s="3" t="s">
        <v>54</v>
      </c>
      <c r="H60" s="80">
        <f>H59*0.75</f>
        <v>5.4416250000000002</v>
      </c>
      <c r="I60" s="86">
        <v>0.90600000000000003</v>
      </c>
      <c r="J60" s="77"/>
      <c r="K60" s="78"/>
    </row>
    <row r="61" spans="1:11" x14ac:dyDescent="0.25">
      <c r="C61" s="105" t="s">
        <v>55</v>
      </c>
      <c r="D61" s="80">
        <f>D59*0.5</f>
        <v>4.8028500000000003</v>
      </c>
      <c r="E61" s="86">
        <v>0.71199999999999997</v>
      </c>
      <c r="G61" s="3" t="s">
        <v>55</v>
      </c>
      <c r="H61" s="80">
        <f>H59*0.5</f>
        <v>3.6277499999999998</v>
      </c>
      <c r="I61" s="86">
        <v>0.71599999999999997</v>
      </c>
      <c r="J61" s="77"/>
      <c r="K61" s="78"/>
    </row>
    <row r="62" spans="1:11" x14ac:dyDescent="0.25">
      <c r="C62" s="105" t="s">
        <v>56</v>
      </c>
      <c r="D62" s="80">
        <f>D59*0.35</f>
        <v>3.3619949999999998</v>
      </c>
      <c r="E62" s="86">
        <v>0.57650000000000001</v>
      </c>
      <c r="G62" s="3" t="s">
        <v>56</v>
      </c>
      <c r="H62" s="80">
        <f>H59*0.35</f>
        <v>2.5394249999999996</v>
      </c>
      <c r="I62" s="86">
        <v>0.57999999999999996</v>
      </c>
      <c r="J62" s="77"/>
      <c r="K62" s="78"/>
    </row>
    <row r="63" spans="1:11" ht="15.75" thickBot="1" x14ac:dyDescent="0.3">
      <c r="A63" s="93"/>
      <c r="C63" s="106" t="s">
        <v>75</v>
      </c>
      <c r="D63" s="81">
        <f>D59*0.25</f>
        <v>2.4014250000000001</v>
      </c>
      <c r="E63" s="107">
        <v>0.47220000000000001</v>
      </c>
      <c r="G63" s="106" t="s">
        <v>75</v>
      </c>
      <c r="H63" s="81">
        <f>H59*0.25</f>
        <v>1.8138749999999999</v>
      </c>
      <c r="I63" s="107">
        <v>0.47560000000000002</v>
      </c>
      <c r="J63" s="77"/>
      <c r="K63" s="78"/>
    </row>
    <row r="64" spans="1:11" ht="15.75" thickBot="1" x14ac:dyDescent="0.3">
      <c r="A64" s="108"/>
      <c r="H64" s="70"/>
      <c r="I64" s="4"/>
      <c r="J64" s="77"/>
      <c r="K64" s="78"/>
    </row>
    <row r="65" spans="1:11" ht="15.75" thickBot="1" x14ac:dyDescent="0.3">
      <c r="A65" s="108"/>
      <c r="B65" s="117" t="s">
        <v>64</v>
      </c>
      <c r="C65" s="118"/>
      <c r="D65" s="119"/>
      <c r="G65" s="11" t="s">
        <v>2</v>
      </c>
      <c r="H65" s="11" t="s">
        <v>59</v>
      </c>
      <c r="I65" s="11" t="s">
        <v>51</v>
      </c>
      <c r="J65" s="77"/>
      <c r="K65" s="78"/>
    </row>
    <row r="66" spans="1:11" ht="15.75" thickBot="1" x14ac:dyDescent="0.3">
      <c r="A66" s="108"/>
      <c r="B66" s="88" t="s">
        <v>60</v>
      </c>
      <c r="C66" s="88" t="s">
        <v>2</v>
      </c>
      <c r="D66" s="88" t="s">
        <v>51</v>
      </c>
      <c r="G66" s="1" t="s">
        <v>53</v>
      </c>
      <c r="H66" s="79">
        <v>5.4798</v>
      </c>
      <c r="I66" s="85">
        <v>0.91</v>
      </c>
      <c r="J66" s="77"/>
      <c r="K66" s="78"/>
    </row>
    <row r="67" spans="1:11" x14ac:dyDescent="0.25">
      <c r="A67" s="108"/>
      <c r="B67" s="89">
        <v>1</v>
      </c>
      <c r="C67" s="79">
        <v>9.6057000000000006</v>
      </c>
      <c r="D67" s="85">
        <v>1.07</v>
      </c>
      <c r="G67" s="3" t="s">
        <v>54</v>
      </c>
      <c r="H67" s="80">
        <f>H66*0.75</f>
        <v>4.1098499999999998</v>
      </c>
      <c r="I67" s="86">
        <v>0.77</v>
      </c>
      <c r="J67" s="77"/>
      <c r="K67" s="78"/>
    </row>
    <row r="68" spans="1:11" x14ac:dyDescent="0.25">
      <c r="A68" s="93"/>
      <c r="B68" s="90">
        <v>2</v>
      </c>
      <c r="C68" s="80">
        <v>7.2554999999999996</v>
      </c>
      <c r="D68" s="86">
        <v>1.07</v>
      </c>
      <c r="G68" s="3" t="s">
        <v>55</v>
      </c>
      <c r="H68" s="80">
        <f>H66*0.5</f>
        <v>2.7399</v>
      </c>
      <c r="I68" s="86">
        <v>0.59199999999999997</v>
      </c>
      <c r="J68" s="77"/>
      <c r="K68" s="78"/>
    </row>
    <row r="69" spans="1:11" ht="15.75" thickBot="1" x14ac:dyDescent="0.3">
      <c r="A69" s="108"/>
      <c r="B69" s="91">
        <v>3</v>
      </c>
      <c r="C69" s="81">
        <v>5.4798</v>
      </c>
      <c r="D69" s="87">
        <v>0.91</v>
      </c>
      <c r="G69" s="3" t="s">
        <v>56</v>
      </c>
      <c r="H69" s="80">
        <f>H66*0.35</f>
        <v>1.9179299999999999</v>
      </c>
      <c r="I69" s="86">
        <v>0.49199999999999999</v>
      </c>
      <c r="J69" s="77"/>
      <c r="K69" s="78"/>
    </row>
    <row r="70" spans="1:11" ht="15.75" thickBot="1" x14ac:dyDescent="0.3">
      <c r="A70" s="108"/>
      <c r="B70" s="91"/>
      <c r="C70" s="71"/>
      <c r="D70" s="87"/>
      <c r="G70" s="106" t="s">
        <v>75</v>
      </c>
      <c r="H70" s="81">
        <f>H66*0.25</f>
        <v>1.36995</v>
      </c>
      <c r="I70" s="107">
        <v>0.40300000000000002</v>
      </c>
    </row>
    <row r="71" spans="1:11" ht="15.75" thickBot="1" x14ac:dyDescent="0.3">
      <c r="A71" s="108"/>
      <c r="B71" s="114" t="s">
        <v>61</v>
      </c>
      <c r="C71" s="115"/>
      <c r="D71" s="116"/>
    </row>
    <row r="72" spans="1:11" ht="15.75" thickBot="1" x14ac:dyDescent="0.3">
      <c r="A72" s="108"/>
      <c r="B72" s="92" t="s">
        <v>60</v>
      </c>
      <c r="C72" s="88" t="s">
        <v>2</v>
      </c>
      <c r="D72" s="88" t="s">
        <v>51</v>
      </c>
    </row>
    <row r="73" spans="1:11" x14ac:dyDescent="0.25">
      <c r="A73" s="93"/>
      <c r="B73" s="89">
        <v>1</v>
      </c>
      <c r="C73" s="79">
        <v>7.4550000000000001</v>
      </c>
      <c r="D73" s="85">
        <v>0.9042</v>
      </c>
    </row>
    <row r="74" spans="1:11" x14ac:dyDescent="0.25">
      <c r="A74" s="108"/>
      <c r="B74" s="90">
        <v>2</v>
      </c>
      <c r="C74" s="80">
        <v>5.4416250000000002</v>
      </c>
      <c r="D74" s="86">
        <v>0.90600000000000003</v>
      </c>
    </row>
    <row r="75" spans="1:11" ht="15.75" thickBot="1" x14ac:dyDescent="0.3">
      <c r="A75" s="108"/>
      <c r="B75" s="91">
        <v>3</v>
      </c>
      <c r="C75" s="81">
        <v>4.1098499999999998</v>
      </c>
      <c r="D75" s="87">
        <v>0.77</v>
      </c>
    </row>
    <row r="76" spans="1:11" ht="15.75" thickBot="1" x14ac:dyDescent="0.3">
      <c r="A76" s="108"/>
      <c r="B76" s="89"/>
      <c r="C76" s="69"/>
      <c r="D76" s="85"/>
    </row>
    <row r="77" spans="1:11" ht="15.75" thickBot="1" x14ac:dyDescent="0.3">
      <c r="A77" s="108"/>
      <c r="B77" s="114" t="s">
        <v>62</v>
      </c>
      <c r="C77" s="115"/>
      <c r="D77" s="116"/>
    </row>
    <row r="78" spans="1:11" ht="15.75" thickBot="1" x14ac:dyDescent="0.3">
      <c r="A78" s="93"/>
      <c r="B78" s="92" t="s">
        <v>60</v>
      </c>
      <c r="C78" s="88" t="s">
        <v>2</v>
      </c>
      <c r="D78" s="88" t="s">
        <v>51</v>
      </c>
    </row>
    <row r="79" spans="1:11" x14ac:dyDescent="0.25">
      <c r="A79" s="108"/>
      <c r="B79" s="89">
        <v>1</v>
      </c>
      <c r="C79" s="79">
        <v>4.97</v>
      </c>
      <c r="D79" s="85">
        <v>0.71199999999999997</v>
      </c>
    </row>
    <row r="80" spans="1:11" x14ac:dyDescent="0.25">
      <c r="B80" s="90">
        <v>2</v>
      </c>
      <c r="C80" s="80">
        <v>3.6277499999999998</v>
      </c>
      <c r="D80" s="86">
        <v>0.71599999999999997</v>
      </c>
    </row>
    <row r="81" spans="2:4" ht="15.75" thickBot="1" x14ac:dyDescent="0.3">
      <c r="B81" s="91">
        <v>3</v>
      </c>
      <c r="C81" s="81">
        <v>2.7399</v>
      </c>
      <c r="D81" s="87">
        <v>0.59199999999999997</v>
      </c>
    </row>
    <row r="82" spans="2:4" ht="15.75" thickBot="1" x14ac:dyDescent="0.3">
      <c r="B82" s="89"/>
      <c r="C82" s="69"/>
      <c r="D82" s="85"/>
    </row>
    <row r="83" spans="2:4" ht="15.75" thickBot="1" x14ac:dyDescent="0.3">
      <c r="B83" s="114" t="s">
        <v>63</v>
      </c>
      <c r="C83" s="115"/>
      <c r="D83" s="116"/>
    </row>
    <row r="84" spans="2:4" ht="15.75" thickBot="1" x14ac:dyDescent="0.3">
      <c r="B84" s="11" t="s">
        <v>60</v>
      </c>
      <c r="C84" s="11" t="s">
        <v>2</v>
      </c>
      <c r="D84" s="11" t="s">
        <v>51</v>
      </c>
    </row>
    <row r="85" spans="2:4" x14ac:dyDescent="0.25">
      <c r="B85" s="1">
        <v>1</v>
      </c>
      <c r="C85" s="79">
        <v>3.4789999999999996</v>
      </c>
      <c r="D85" s="85">
        <v>0.57699999999999996</v>
      </c>
    </row>
    <row r="86" spans="2:4" x14ac:dyDescent="0.25">
      <c r="B86" s="3">
        <v>2</v>
      </c>
      <c r="C86" s="80">
        <v>2.5394249999999996</v>
      </c>
      <c r="D86" s="86">
        <v>0.57999999999999996</v>
      </c>
    </row>
    <row r="87" spans="2:4" ht="15.75" thickBot="1" x14ac:dyDescent="0.3">
      <c r="B87" s="5">
        <v>3</v>
      </c>
      <c r="C87" s="81">
        <v>1.9179299999999999</v>
      </c>
      <c r="D87" s="87">
        <v>0.49199999999999999</v>
      </c>
    </row>
  </sheetData>
  <mergeCells count="15">
    <mergeCell ref="J4:K4"/>
    <mergeCell ref="B2:B3"/>
    <mergeCell ref="C2:D2"/>
    <mergeCell ref="E2:E3"/>
    <mergeCell ref="F2:G2"/>
    <mergeCell ref="H2:H3"/>
    <mergeCell ref="B71:D71"/>
    <mergeCell ref="B77:D77"/>
    <mergeCell ref="B83:D83"/>
    <mergeCell ref="B65:D65"/>
    <mergeCell ref="H31:H32"/>
    <mergeCell ref="C31:D31"/>
    <mergeCell ref="E31:F31"/>
    <mergeCell ref="B31:B32"/>
    <mergeCell ref="G31:G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workbookViewId="0">
      <selection activeCell="N7" sqref="N7"/>
    </sheetView>
  </sheetViews>
  <sheetFormatPr defaultRowHeight="15" x14ac:dyDescent="0.25"/>
  <cols>
    <col min="3" max="3" width="10.5703125" customWidth="1"/>
    <col min="4" max="4" width="11.28515625" customWidth="1"/>
    <col min="5" max="5" width="9.7109375" customWidth="1"/>
    <col min="6" max="6" width="14.5703125" customWidth="1"/>
    <col min="7" max="7" width="12.140625" customWidth="1"/>
    <col min="8" max="8" width="11.85546875" customWidth="1"/>
    <col min="9" max="9" width="13.42578125" customWidth="1"/>
    <col min="10" max="10" width="15" customWidth="1"/>
    <col min="11" max="11" width="10.7109375" customWidth="1"/>
    <col min="12" max="16" width="11.5703125" customWidth="1"/>
    <col min="17" max="18" width="10" customWidth="1"/>
  </cols>
  <sheetData>
    <row r="1" spans="2:18" ht="15.75" thickBot="1" x14ac:dyDescent="0.3"/>
    <row r="2" spans="2:18" ht="15.75" thickBot="1" x14ac:dyDescent="0.3">
      <c r="C2" s="12" t="s">
        <v>5</v>
      </c>
      <c r="I2" s="126" t="s">
        <v>9</v>
      </c>
      <c r="J2" s="127"/>
      <c r="L2" s="30"/>
      <c r="M2" s="30"/>
      <c r="N2" s="30"/>
      <c r="O2" s="30"/>
      <c r="P2" s="30"/>
    </row>
    <row r="3" spans="2:18" ht="15.75" thickBot="1" x14ac:dyDescent="0.3"/>
    <row r="4" spans="2:18" ht="15" customHeight="1" thickBot="1" x14ac:dyDescent="0.3">
      <c r="B4" s="120" t="s">
        <v>14</v>
      </c>
      <c r="C4" s="120" t="s">
        <v>13</v>
      </c>
      <c r="D4" s="122" t="s">
        <v>6</v>
      </c>
      <c r="E4" s="123"/>
      <c r="F4" s="128" t="s">
        <v>10</v>
      </c>
      <c r="G4" s="131" t="s">
        <v>35</v>
      </c>
      <c r="H4" s="132"/>
      <c r="I4" s="133" t="s">
        <v>34</v>
      </c>
      <c r="J4" s="134"/>
      <c r="K4" s="131" t="s">
        <v>38</v>
      </c>
      <c r="L4" s="132"/>
      <c r="M4" s="57"/>
      <c r="N4" s="57"/>
      <c r="O4" s="57"/>
      <c r="P4" s="57"/>
    </row>
    <row r="5" spans="2:18" ht="15.75" thickBot="1" x14ac:dyDescent="0.3">
      <c r="B5" s="121"/>
      <c r="C5" s="121"/>
      <c r="D5" s="11" t="s">
        <v>7</v>
      </c>
      <c r="E5" s="13" t="s">
        <v>8</v>
      </c>
      <c r="F5" s="129"/>
      <c r="G5" s="11" t="s">
        <v>36</v>
      </c>
      <c r="H5" s="25" t="s">
        <v>37</v>
      </c>
      <c r="I5" s="11" t="s">
        <v>36</v>
      </c>
      <c r="J5" s="25" t="s">
        <v>37</v>
      </c>
      <c r="K5" s="11" t="s">
        <v>36</v>
      </c>
      <c r="L5" s="25" t="s">
        <v>37</v>
      </c>
      <c r="M5" s="33"/>
      <c r="N5" s="33"/>
      <c r="O5" s="33"/>
      <c r="P5" s="33"/>
      <c r="Q5" s="31"/>
    </row>
    <row r="6" spans="2:18" x14ac:dyDescent="0.25">
      <c r="B6" s="10">
        <v>1</v>
      </c>
      <c r="C6" s="8" t="s">
        <v>15</v>
      </c>
      <c r="D6" s="10">
        <v>158</v>
      </c>
      <c r="E6" s="19">
        <f t="shared" ref="E6:E13" si="0">D6*30.48</f>
        <v>4815.84</v>
      </c>
      <c r="F6" s="10" t="s">
        <v>11</v>
      </c>
      <c r="G6" s="8">
        <v>38.409999999999997</v>
      </c>
      <c r="H6" s="20">
        <f>G6*0.02832</f>
        <v>1.0877711999999999</v>
      </c>
      <c r="I6" s="8">
        <v>30.34</v>
      </c>
      <c r="J6" s="20">
        <f>I6*0.02832</f>
        <v>0.85922880000000001</v>
      </c>
      <c r="K6" s="22"/>
      <c r="L6" s="29"/>
      <c r="M6" s="31"/>
      <c r="N6" s="31"/>
      <c r="O6" s="31"/>
      <c r="P6" s="31"/>
      <c r="Q6" s="31"/>
    </row>
    <row r="7" spans="2:18" x14ac:dyDescent="0.25">
      <c r="B7" s="8">
        <v>2</v>
      </c>
      <c r="C7" s="8" t="s">
        <v>16</v>
      </c>
      <c r="D7" s="8">
        <v>265</v>
      </c>
      <c r="E7" s="20">
        <f t="shared" si="0"/>
        <v>8077.2</v>
      </c>
      <c r="F7" s="8" t="s">
        <v>12</v>
      </c>
      <c r="G7" s="8">
        <v>8.36</v>
      </c>
      <c r="H7" s="20">
        <f>G7*0.02832</f>
        <v>0.2367552</v>
      </c>
      <c r="I7" s="8">
        <v>6.6</v>
      </c>
      <c r="J7" s="20">
        <f>I7*0.02832</f>
        <v>0.18691199999999999</v>
      </c>
      <c r="K7" s="23"/>
      <c r="L7" s="24"/>
      <c r="M7" s="30"/>
      <c r="N7" s="30"/>
      <c r="O7" s="30"/>
      <c r="P7" s="30"/>
    </row>
    <row r="8" spans="2:18" x14ac:dyDescent="0.25">
      <c r="B8" s="8">
        <v>3</v>
      </c>
      <c r="C8" s="8" t="s">
        <v>17</v>
      </c>
      <c r="D8" s="8">
        <v>661</v>
      </c>
      <c r="E8" s="20">
        <f t="shared" si="0"/>
        <v>20147.28</v>
      </c>
      <c r="F8" s="8" t="s">
        <v>11</v>
      </c>
      <c r="G8" s="8">
        <v>10</v>
      </c>
      <c r="H8" s="20">
        <f t="shared" ref="H8:H13" si="1">G8*0.02832</f>
        <v>0.28320000000000001</v>
      </c>
      <c r="I8" s="8">
        <v>0.79</v>
      </c>
      <c r="J8" s="20">
        <f t="shared" ref="J8:J13" si="2">I8*0.02832</f>
        <v>2.2372800000000002E-2</v>
      </c>
      <c r="K8" s="23"/>
      <c r="L8" s="24"/>
      <c r="M8" s="30"/>
      <c r="N8" s="30"/>
      <c r="O8" s="30"/>
      <c r="P8" s="30"/>
    </row>
    <row r="9" spans="2:18" x14ac:dyDescent="0.25">
      <c r="B9" s="8">
        <v>4</v>
      </c>
      <c r="C9" s="8" t="s">
        <v>18</v>
      </c>
      <c r="D9" s="8">
        <v>811.5</v>
      </c>
      <c r="E9" s="20">
        <f t="shared" si="0"/>
        <v>24734.52</v>
      </c>
      <c r="F9" s="8" t="s">
        <v>12</v>
      </c>
      <c r="G9" s="8">
        <v>7</v>
      </c>
      <c r="H9" s="20">
        <f t="shared" si="1"/>
        <v>0.19824</v>
      </c>
      <c r="I9" s="8">
        <v>5.53</v>
      </c>
      <c r="J9" s="20">
        <f t="shared" si="2"/>
        <v>0.15660960000000002</v>
      </c>
      <c r="K9" s="23"/>
      <c r="L9" s="24"/>
      <c r="M9" s="30"/>
      <c r="N9" s="30"/>
      <c r="O9" s="30"/>
      <c r="P9" s="30"/>
    </row>
    <row r="10" spans="2:18" x14ac:dyDescent="0.25">
      <c r="B10" s="8">
        <v>5</v>
      </c>
      <c r="C10" s="8" t="s">
        <v>19</v>
      </c>
      <c r="D10" s="8">
        <v>857</v>
      </c>
      <c r="E10" s="20">
        <f t="shared" si="0"/>
        <v>26121.360000000001</v>
      </c>
      <c r="F10" s="8" t="s">
        <v>12</v>
      </c>
      <c r="G10" s="8">
        <v>21.74</v>
      </c>
      <c r="H10" s="20">
        <f t="shared" si="1"/>
        <v>0.61567680000000002</v>
      </c>
      <c r="I10" s="8">
        <v>17.170000000000002</v>
      </c>
      <c r="J10" s="20">
        <f t="shared" si="2"/>
        <v>0.48625440000000009</v>
      </c>
      <c r="K10" s="23"/>
      <c r="L10" s="24"/>
      <c r="M10" s="30"/>
      <c r="N10" s="30"/>
      <c r="O10" s="30"/>
      <c r="P10" s="30"/>
    </row>
    <row r="11" spans="2:18" x14ac:dyDescent="0.25">
      <c r="B11" s="8">
        <v>6</v>
      </c>
      <c r="C11" s="8" t="s">
        <v>20</v>
      </c>
      <c r="D11" s="8">
        <v>1093</v>
      </c>
      <c r="E11" s="20">
        <f t="shared" si="0"/>
        <v>33314.639999999999</v>
      </c>
      <c r="F11" s="8" t="s">
        <v>12</v>
      </c>
      <c r="G11" s="8">
        <v>18.79</v>
      </c>
      <c r="H11" s="20">
        <f t="shared" si="1"/>
        <v>0.53213279999999996</v>
      </c>
      <c r="I11" s="8">
        <v>14.84</v>
      </c>
      <c r="J11" s="20">
        <f t="shared" si="2"/>
        <v>0.4202688</v>
      </c>
      <c r="K11" s="23"/>
      <c r="L11" s="24"/>
      <c r="M11" s="30"/>
      <c r="N11" s="30"/>
      <c r="O11" s="30"/>
      <c r="P11" s="30"/>
    </row>
    <row r="12" spans="2:18" x14ac:dyDescent="0.25">
      <c r="B12" s="8">
        <v>7</v>
      </c>
      <c r="C12" s="8" t="s">
        <v>21</v>
      </c>
      <c r="D12" s="8">
        <v>1195</v>
      </c>
      <c r="E12" s="20">
        <f t="shared" si="0"/>
        <v>36423.599999999999</v>
      </c>
      <c r="F12" s="8" t="s">
        <v>11</v>
      </c>
      <c r="G12" s="8">
        <v>8.5</v>
      </c>
      <c r="H12" s="20">
        <f t="shared" si="1"/>
        <v>0.24072000000000002</v>
      </c>
      <c r="I12" s="8">
        <v>6.71</v>
      </c>
      <c r="J12" s="20">
        <f t="shared" si="2"/>
        <v>0.19002720000000001</v>
      </c>
      <c r="K12" s="23"/>
      <c r="L12" s="24"/>
      <c r="M12" s="30"/>
      <c r="N12" s="30"/>
      <c r="O12" s="30"/>
      <c r="P12" s="30"/>
    </row>
    <row r="13" spans="2:18" ht="15.75" thickBot="1" x14ac:dyDescent="0.3">
      <c r="B13" s="9">
        <v>8</v>
      </c>
      <c r="C13" s="9" t="s">
        <v>22</v>
      </c>
      <c r="D13" s="9">
        <v>1221</v>
      </c>
      <c r="E13" s="21">
        <f t="shared" si="0"/>
        <v>37216.080000000002</v>
      </c>
      <c r="F13" s="9" t="s">
        <v>12</v>
      </c>
      <c r="G13" s="9">
        <v>9.5</v>
      </c>
      <c r="H13" s="21">
        <f t="shared" si="1"/>
        <v>0.26904</v>
      </c>
      <c r="I13" s="9">
        <v>7.5</v>
      </c>
      <c r="J13" s="21">
        <f t="shared" si="2"/>
        <v>0.21240000000000001</v>
      </c>
      <c r="K13" s="18"/>
      <c r="L13" s="14"/>
      <c r="M13" s="30"/>
      <c r="N13" s="30"/>
      <c r="O13" s="30"/>
      <c r="P13" s="30"/>
    </row>
    <row r="15" spans="2:18" ht="15.75" thickBot="1" x14ac:dyDescent="0.3">
      <c r="H15" s="33"/>
    </row>
    <row r="16" spans="2:18" ht="15.75" thickBot="1" x14ac:dyDescent="0.3">
      <c r="B16" s="120" t="s">
        <v>39</v>
      </c>
      <c r="C16" s="122" t="s">
        <v>0</v>
      </c>
      <c r="D16" s="130"/>
      <c r="E16" s="123"/>
      <c r="F16" s="120" t="s">
        <v>42</v>
      </c>
      <c r="G16" s="122" t="s">
        <v>27</v>
      </c>
      <c r="H16" s="123"/>
      <c r="I16" s="120" t="s">
        <v>43</v>
      </c>
      <c r="J16" s="122" t="s">
        <v>30</v>
      </c>
      <c r="K16" s="123"/>
      <c r="L16" s="122" t="s">
        <v>28</v>
      </c>
      <c r="M16" s="123"/>
      <c r="N16" s="122" t="s">
        <v>1</v>
      </c>
      <c r="O16" s="123"/>
      <c r="P16" s="122" t="s">
        <v>46</v>
      </c>
      <c r="Q16" s="123"/>
      <c r="R16" s="120" t="s">
        <v>45</v>
      </c>
    </row>
    <row r="17" spans="2:22" ht="15.75" thickBot="1" x14ac:dyDescent="0.3">
      <c r="B17" s="121"/>
      <c r="C17" s="15" t="s">
        <v>40</v>
      </c>
      <c r="D17" s="17" t="s">
        <v>8</v>
      </c>
      <c r="E17" s="11" t="s">
        <v>41</v>
      </c>
      <c r="F17" s="121"/>
      <c r="G17" s="17" t="s">
        <v>44</v>
      </c>
      <c r="H17" s="17" t="s">
        <v>8</v>
      </c>
      <c r="I17" s="121"/>
      <c r="J17" s="17" t="s">
        <v>44</v>
      </c>
      <c r="K17" s="11" t="s">
        <v>8</v>
      </c>
      <c r="L17" s="11" t="s">
        <v>44</v>
      </c>
      <c r="M17" s="11" t="s">
        <v>8</v>
      </c>
      <c r="N17" s="11" t="s">
        <v>47</v>
      </c>
      <c r="O17" s="16" t="s">
        <v>48</v>
      </c>
      <c r="P17" s="11" t="s">
        <v>49</v>
      </c>
      <c r="Q17" s="11" t="s">
        <v>50</v>
      </c>
      <c r="R17" s="121"/>
    </row>
    <row r="18" spans="2:22" x14ac:dyDescent="0.25">
      <c r="B18" s="138" t="s">
        <v>15</v>
      </c>
      <c r="C18" s="1">
        <v>104</v>
      </c>
      <c r="D18" s="35">
        <f>C18*30.48</f>
        <v>3169.92</v>
      </c>
      <c r="E18" s="47">
        <f>D18-0</f>
        <v>3169.92</v>
      </c>
      <c r="F18" s="135">
        <f>E18+E19+E20+E21+E22</f>
        <v>15270.48</v>
      </c>
      <c r="G18" s="10">
        <v>11</v>
      </c>
      <c r="H18" s="43">
        <f>G18*0.3048</f>
        <v>3.3528000000000002</v>
      </c>
      <c r="I18" s="141">
        <v>1.25E-4</v>
      </c>
      <c r="J18" s="144">
        <v>1.5</v>
      </c>
      <c r="K18" s="150">
        <f>J18*0.3048</f>
        <v>0.45720000000000005</v>
      </c>
      <c r="L18" s="10">
        <v>2</v>
      </c>
      <c r="M18" s="43">
        <f>L18*0.3048</f>
        <v>0.60960000000000003</v>
      </c>
      <c r="N18" s="2">
        <v>38.409999999999997</v>
      </c>
      <c r="O18" s="47">
        <f>N18*0.02832</f>
        <v>1.0877711999999999</v>
      </c>
      <c r="P18" s="2">
        <v>1.8</v>
      </c>
      <c r="Q18" s="47">
        <f>P18*0.3048</f>
        <v>0.54864000000000002</v>
      </c>
      <c r="R18" s="43">
        <v>2</v>
      </c>
    </row>
    <row r="19" spans="2:22" x14ac:dyDescent="0.25">
      <c r="B19" s="139"/>
      <c r="C19" s="3">
        <v>213</v>
      </c>
      <c r="D19" s="36">
        <f>C19*30.48</f>
        <v>6492.24</v>
      </c>
      <c r="E19" s="48">
        <f>D19-D18</f>
        <v>3322.3199999999997</v>
      </c>
      <c r="F19" s="136"/>
      <c r="G19" s="8">
        <v>9</v>
      </c>
      <c r="H19" s="44">
        <f>G19*0.3048</f>
        <v>2.7432000000000003</v>
      </c>
      <c r="I19" s="142"/>
      <c r="J19" s="145"/>
      <c r="K19" s="151"/>
      <c r="L19" s="8">
        <v>1.75</v>
      </c>
      <c r="M19" s="44">
        <f>L19*0.3048</f>
        <v>0.53339999999999999</v>
      </c>
      <c r="N19" s="4">
        <v>23</v>
      </c>
      <c r="O19" s="48">
        <f t="shared" ref="O19:O35" si="3">N19*0.02832</f>
        <v>0.65136000000000005</v>
      </c>
      <c r="P19" s="4">
        <v>1.8</v>
      </c>
      <c r="Q19" s="48">
        <f t="shared" ref="Q19:Q35" si="4">P19*0.3048</f>
        <v>0.54864000000000002</v>
      </c>
      <c r="R19" s="44">
        <v>2</v>
      </c>
    </row>
    <row r="20" spans="2:22" x14ac:dyDescent="0.25">
      <c r="B20" s="139"/>
      <c r="C20" s="3">
        <v>303</v>
      </c>
      <c r="D20" s="36">
        <f t="shared" ref="D20:D35" si="5">C20*30.48</f>
        <v>9235.44</v>
      </c>
      <c r="E20" s="48">
        <f>D20-D19</f>
        <v>2743.2000000000007</v>
      </c>
      <c r="F20" s="136"/>
      <c r="G20" s="8">
        <v>7</v>
      </c>
      <c r="H20" s="44">
        <f t="shared" ref="H20:H35" si="6">G20*0.3048</f>
        <v>2.1335999999999999</v>
      </c>
      <c r="I20" s="142"/>
      <c r="J20" s="145"/>
      <c r="K20" s="151"/>
      <c r="L20" s="8">
        <v>1.25</v>
      </c>
      <c r="M20" s="44">
        <f t="shared" ref="M20:M35" si="7">L20*0.3048</f>
        <v>0.38100000000000001</v>
      </c>
      <c r="N20" s="4">
        <v>15</v>
      </c>
      <c r="O20" s="48">
        <f t="shared" si="3"/>
        <v>0.42480000000000001</v>
      </c>
      <c r="P20" s="4">
        <v>1.5</v>
      </c>
      <c r="Q20" s="48">
        <f t="shared" si="4"/>
        <v>0.45720000000000005</v>
      </c>
      <c r="R20" s="44">
        <v>2</v>
      </c>
    </row>
    <row r="21" spans="2:22" x14ac:dyDescent="0.25">
      <c r="B21" s="139"/>
      <c r="C21" s="3">
        <v>458</v>
      </c>
      <c r="D21" s="36">
        <f t="shared" si="5"/>
        <v>13959.84</v>
      </c>
      <c r="E21" s="48">
        <f>D21-D20</f>
        <v>4724.3999999999996</v>
      </c>
      <c r="F21" s="136"/>
      <c r="G21" s="8">
        <v>4</v>
      </c>
      <c r="H21" s="44">
        <f t="shared" si="6"/>
        <v>1.2192000000000001</v>
      </c>
      <c r="I21" s="142"/>
      <c r="J21" s="145"/>
      <c r="K21" s="151"/>
      <c r="L21" s="8">
        <v>1</v>
      </c>
      <c r="M21" s="44">
        <f t="shared" si="7"/>
        <v>0.30480000000000002</v>
      </c>
      <c r="N21" s="4">
        <v>6</v>
      </c>
      <c r="O21" s="48">
        <f t="shared" si="3"/>
        <v>0.16992000000000002</v>
      </c>
      <c r="P21" s="4">
        <v>1.5</v>
      </c>
      <c r="Q21" s="48">
        <f t="shared" si="4"/>
        <v>0.45720000000000005</v>
      </c>
      <c r="R21" s="44">
        <v>2</v>
      </c>
    </row>
    <row r="22" spans="2:22" ht="15.75" thickBot="1" x14ac:dyDescent="0.3">
      <c r="B22" s="140"/>
      <c r="C22" s="5">
        <v>501</v>
      </c>
      <c r="D22" s="37">
        <f t="shared" si="5"/>
        <v>15270.48</v>
      </c>
      <c r="E22" s="49">
        <f>D22-D21</f>
        <v>1310.6399999999994</v>
      </c>
      <c r="F22" s="137"/>
      <c r="G22" s="9">
        <v>1</v>
      </c>
      <c r="H22" s="45">
        <f t="shared" si="6"/>
        <v>0.30480000000000002</v>
      </c>
      <c r="I22" s="143"/>
      <c r="J22" s="146"/>
      <c r="K22" s="152"/>
      <c r="L22" s="9">
        <v>0.5</v>
      </c>
      <c r="M22" s="45">
        <f t="shared" si="7"/>
        <v>0.15240000000000001</v>
      </c>
      <c r="N22" s="6">
        <v>0.75</v>
      </c>
      <c r="O22" s="49">
        <f t="shared" si="3"/>
        <v>2.1240000000000002E-2</v>
      </c>
      <c r="P22" s="4">
        <v>1.5</v>
      </c>
      <c r="Q22" s="49">
        <f t="shared" si="4"/>
        <v>0.45720000000000005</v>
      </c>
      <c r="R22" s="45">
        <v>2</v>
      </c>
    </row>
    <row r="23" spans="2:22" ht="15.75" thickBot="1" x14ac:dyDescent="0.3">
      <c r="B23" s="34" t="s">
        <v>16</v>
      </c>
      <c r="C23" s="7">
        <v>59</v>
      </c>
      <c r="D23" s="38">
        <f t="shared" si="5"/>
        <v>1798.32</v>
      </c>
      <c r="E23" s="50">
        <f>D23-0</f>
        <v>1798.32</v>
      </c>
      <c r="F23" s="34">
        <v>1798.32</v>
      </c>
      <c r="G23" s="7">
        <v>3</v>
      </c>
      <c r="H23" s="46">
        <f t="shared" si="6"/>
        <v>0.9144000000000001</v>
      </c>
      <c r="I23" s="50">
        <v>2.5000000000000001E-3</v>
      </c>
      <c r="J23" s="56">
        <v>1.5</v>
      </c>
      <c r="K23" s="59">
        <f>J23*0.3048</f>
        <v>0.45720000000000005</v>
      </c>
      <c r="L23" s="7">
        <v>1.25</v>
      </c>
      <c r="M23" s="46">
        <f t="shared" si="7"/>
        <v>0.38100000000000001</v>
      </c>
      <c r="N23" s="58">
        <v>8.36</v>
      </c>
      <c r="O23" s="50">
        <f t="shared" si="3"/>
        <v>0.2367552</v>
      </c>
      <c r="P23" s="7">
        <v>1.85</v>
      </c>
      <c r="Q23" s="50">
        <f t="shared" si="4"/>
        <v>0.56388000000000005</v>
      </c>
      <c r="R23" s="50">
        <v>2</v>
      </c>
    </row>
    <row r="24" spans="2:22" x14ac:dyDescent="0.25">
      <c r="B24" s="135" t="s">
        <v>17</v>
      </c>
      <c r="C24" s="26">
        <v>51</v>
      </c>
      <c r="D24" s="39">
        <f t="shared" si="5"/>
        <v>1554.48</v>
      </c>
      <c r="E24" s="51">
        <f>D24-0</f>
        <v>1554.48</v>
      </c>
      <c r="F24" s="135">
        <f>E24+E25</f>
        <v>1828.8</v>
      </c>
      <c r="G24" s="10">
        <v>3</v>
      </c>
      <c r="H24" s="43">
        <f t="shared" si="6"/>
        <v>0.9144000000000001</v>
      </c>
      <c r="I24" s="141">
        <v>2.5000000000000001E-3</v>
      </c>
      <c r="J24" s="144">
        <v>1</v>
      </c>
      <c r="K24" s="150">
        <f>J24*0.3048</f>
        <v>0.30480000000000002</v>
      </c>
      <c r="L24" s="8">
        <v>1</v>
      </c>
      <c r="M24" s="47">
        <f t="shared" si="7"/>
        <v>0.30480000000000002</v>
      </c>
      <c r="N24" s="2">
        <v>10</v>
      </c>
      <c r="O24" s="47">
        <f t="shared" si="3"/>
        <v>0.28320000000000001</v>
      </c>
      <c r="P24" s="10">
        <v>1.8</v>
      </c>
      <c r="Q24" s="47">
        <f t="shared" si="4"/>
        <v>0.54864000000000002</v>
      </c>
      <c r="R24" s="47">
        <v>2</v>
      </c>
      <c r="V24" s="30"/>
    </row>
    <row r="25" spans="2:22" ht="15.75" thickBot="1" x14ac:dyDescent="0.3">
      <c r="B25" s="137"/>
      <c r="C25" s="28">
        <v>60</v>
      </c>
      <c r="D25" s="40">
        <f t="shared" si="5"/>
        <v>1828.8</v>
      </c>
      <c r="E25" s="52">
        <f>D25-D24</f>
        <v>274.31999999999994</v>
      </c>
      <c r="F25" s="137"/>
      <c r="G25" s="9">
        <v>1</v>
      </c>
      <c r="H25" s="45">
        <f t="shared" si="6"/>
        <v>0.30480000000000002</v>
      </c>
      <c r="I25" s="143"/>
      <c r="J25" s="146"/>
      <c r="K25" s="151"/>
      <c r="L25" s="9">
        <v>0.5</v>
      </c>
      <c r="M25" s="49">
        <f t="shared" si="7"/>
        <v>0.15240000000000001</v>
      </c>
      <c r="N25" s="6">
        <v>0.32</v>
      </c>
      <c r="O25" s="49">
        <f t="shared" si="3"/>
        <v>9.0624E-3</v>
      </c>
      <c r="P25" s="9">
        <v>1.5</v>
      </c>
      <c r="Q25" s="49">
        <f t="shared" si="4"/>
        <v>0.45720000000000005</v>
      </c>
      <c r="R25" s="49">
        <v>2</v>
      </c>
      <c r="T25" s="30"/>
    </row>
    <row r="26" spans="2:22" ht="15.75" thickBot="1" x14ac:dyDescent="0.3">
      <c r="B26" s="34" t="s">
        <v>18</v>
      </c>
      <c r="C26" s="7">
        <v>60</v>
      </c>
      <c r="D26" s="41">
        <f>C26*30.48</f>
        <v>1828.8</v>
      </c>
      <c r="E26" s="50">
        <f>D26-0</f>
        <v>1828.8</v>
      </c>
      <c r="F26" s="34">
        <v>1828.8</v>
      </c>
      <c r="G26" s="7">
        <v>4</v>
      </c>
      <c r="H26" s="46">
        <f t="shared" si="6"/>
        <v>1.2192000000000001</v>
      </c>
      <c r="I26" s="50">
        <v>2E-3</v>
      </c>
      <c r="J26" s="7">
        <v>1.5</v>
      </c>
      <c r="K26" s="59">
        <v>0.4572</v>
      </c>
      <c r="L26" s="7">
        <v>1</v>
      </c>
      <c r="M26" s="46">
        <f t="shared" si="7"/>
        <v>0.30480000000000002</v>
      </c>
      <c r="N26" s="58">
        <v>7</v>
      </c>
      <c r="O26" s="50">
        <f t="shared" si="3"/>
        <v>0.19824</v>
      </c>
      <c r="P26" s="20">
        <v>1.5</v>
      </c>
      <c r="Q26" s="48">
        <f t="shared" si="4"/>
        <v>0.45720000000000005</v>
      </c>
      <c r="R26" s="49">
        <v>2</v>
      </c>
    </row>
    <row r="27" spans="2:22" ht="15.75" thickBot="1" x14ac:dyDescent="0.3">
      <c r="B27" s="34" t="s">
        <v>19</v>
      </c>
      <c r="C27" s="7">
        <v>259</v>
      </c>
      <c r="D27" s="38">
        <f>C27*30.48</f>
        <v>7894.32</v>
      </c>
      <c r="E27" s="50">
        <v>7894.32</v>
      </c>
      <c r="F27" s="34">
        <v>7894.32</v>
      </c>
      <c r="G27" s="7">
        <v>6</v>
      </c>
      <c r="H27" s="46">
        <f t="shared" si="6"/>
        <v>1.8288000000000002</v>
      </c>
      <c r="I27" s="48">
        <v>2.5000000000000001E-4</v>
      </c>
      <c r="J27" s="7">
        <v>1.5</v>
      </c>
      <c r="K27" s="60">
        <v>0.4572</v>
      </c>
      <c r="L27" s="8">
        <v>2.6</v>
      </c>
      <c r="M27" s="44">
        <f t="shared" si="7"/>
        <v>0.79248000000000007</v>
      </c>
      <c r="N27" s="4">
        <v>21.74</v>
      </c>
      <c r="O27" s="48">
        <f t="shared" si="3"/>
        <v>0.61567680000000002</v>
      </c>
      <c r="P27" s="7">
        <v>1.75</v>
      </c>
      <c r="Q27" s="50">
        <f t="shared" si="4"/>
        <v>0.53339999999999999</v>
      </c>
      <c r="R27" s="50">
        <v>2</v>
      </c>
    </row>
    <row r="28" spans="2:22" x14ac:dyDescent="0.25">
      <c r="B28" s="138" t="s">
        <v>20</v>
      </c>
      <c r="C28" s="10">
        <v>54</v>
      </c>
      <c r="D28" s="35">
        <f t="shared" si="5"/>
        <v>1645.92</v>
      </c>
      <c r="E28" s="47">
        <f>D28-0</f>
        <v>1645.92</v>
      </c>
      <c r="F28" s="135">
        <f>E28+E29+E30+E31+E32</f>
        <v>3840.48</v>
      </c>
      <c r="G28" s="10">
        <v>5</v>
      </c>
      <c r="H28" s="53">
        <f t="shared" si="6"/>
        <v>1.524</v>
      </c>
      <c r="I28" s="47">
        <v>5.0000000000000001E-4</v>
      </c>
      <c r="J28" s="147">
        <v>1.5</v>
      </c>
      <c r="K28" s="150">
        <f>J28*0.3048</f>
        <v>0.45720000000000005</v>
      </c>
      <c r="L28" s="10">
        <v>2</v>
      </c>
      <c r="M28" s="43">
        <f t="shared" si="7"/>
        <v>0.60960000000000003</v>
      </c>
      <c r="N28" s="2">
        <v>18.79</v>
      </c>
      <c r="O28" s="47">
        <f t="shared" si="3"/>
        <v>0.53213279999999996</v>
      </c>
      <c r="P28" s="10">
        <v>1.55</v>
      </c>
      <c r="Q28" s="47">
        <f t="shared" si="4"/>
        <v>0.47244000000000003</v>
      </c>
      <c r="R28" s="47">
        <v>2</v>
      </c>
    </row>
    <row r="29" spans="2:22" x14ac:dyDescent="0.25">
      <c r="B29" s="139"/>
      <c r="C29" s="8">
        <v>66</v>
      </c>
      <c r="D29" s="36">
        <f t="shared" si="5"/>
        <v>2011.68</v>
      </c>
      <c r="E29" s="48">
        <f>D29-D28</f>
        <v>365.76</v>
      </c>
      <c r="F29" s="136"/>
      <c r="G29" s="8">
        <v>5</v>
      </c>
      <c r="H29" s="54">
        <f t="shared" si="6"/>
        <v>1.524</v>
      </c>
      <c r="I29" s="48">
        <v>5.0000000000000001E-4</v>
      </c>
      <c r="J29" s="149"/>
      <c r="K29" s="151"/>
      <c r="L29" s="8">
        <v>1.75</v>
      </c>
      <c r="M29" s="44">
        <f t="shared" si="7"/>
        <v>0.53339999999999999</v>
      </c>
      <c r="N29" s="4">
        <v>14</v>
      </c>
      <c r="O29" s="48">
        <f t="shared" si="3"/>
        <v>0.39648</v>
      </c>
      <c r="P29" s="8">
        <v>1.46</v>
      </c>
      <c r="Q29" s="48">
        <f t="shared" si="4"/>
        <v>0.44500800000000001</v>
      </c>
      <c r="R29" s="48">
        <v>2</v>
      </c>
    </row>
    <row r="30" spans="2:22" x14ac:dyDescent="0.25">
      <c r="B30" s="139"/>
      <c r="C30" s="8">
        <v>84</v>
      </c>
      <c r="D30" s="36">
        <f t="shared" si="5"/>
        <v>2560.3200000000002</v>
      </c>
      <c r="E30" s="48">
        <f>D30-D29</f>
        <v>548.6400000000001</v>
      </c>
      <c r="F30" s="136"/>
      <c r="G30" s="8">
        <v>5</v>
      </c>
      <c r="H30" s="54">
        <f t="shared" si="6"/>
        <v>1.524</v>
      </c>
      <c r="I30" s="48">
        <v>1E-3</v>
      </c>
      <c r="J30" s="149"/>
      <c r="K30" s="151"/>
      <c r="L30" s="8">
        <v>1.25</v>
      </c>
      <c r="M30" s="44">
        <f t="shared" si="7"/>
        <v>0.38100000000000001</v>
      </c>
      <c r="N30" s="4">
        <v>10</v>
      </c>
      <c r="O30" s="48">
        <f t="shared" si="3"/>
        <v>0.28320000000000001</v>
      </c>
      <c r="P30" s="8">
        <v>1.75</v>
      </c>
      <c r="Q30" s="48">
        <f t="shared" si="4"/>
        <v>0.53339999999999999</v>
      </c>
      <c r="R30" s="48">
        <v>2</v>
      </c>
    </row>
    <row r="31" spans="2:22" x14ac:dyDescent="0.25">
      <c r="B31" s="139"/>
      <c r="C31" s="8">
        <v>115</v>
      </c>
      <c r="D31" s="36">
        <f t="shared" si="5"/>
        <v>3505.2000000000003</v>
      </c>
      <c r="E31" s="48">
        <f>D31-D30</f>
        <v>944.88000000000011</v>
      </c>
      <c r="F31" s="136"/>
      <c r="G31" s="8">
        <v>3</v>
      </c>
      <c r="H31" s="54">
        <f t="shared" si="6"/>
        <v>0.9144000000000001</v>
      </c>
      <c r="I31" s="48">
        <v>2E-3</v>
      </c>
      <c r="J31" s="149"/>
      <c r="K31" s="151"/>
      <c r="L31" s="8">
        <v>1</v>
      </c>
      <c r="M31" s="44">
        <f t="shared" si="7"/>
        <v>0.30480000000000002</v>
      </c>
      <c r="N31" s="4">
        <v>5</v>
      </c>
      <c r="O31" s="48">
        <f t="shared" si="3"/>
        <v>0.1416</v>
      </c>
      <c r="P31" s="8">
        <v>1.69</v>
      </c>
      <c r="Q31" s="48">
        <f t="shared" si="4"/>
        <v>0.51511200000000001</v>
      </c>
      <c r="R31" s="48">
        <v>2</v>
      </c>
    </row>
    <row r="32" spans="2:22" ht="15.75" thickBot="1" x14ac:dyDescent="0.3">
      <c r="B32" s="140"/>
      <c r="C32" s="28">
        <v>126</v>
      </c>
      <c r="D32" s="37">
        <f t="shared" si="5"/>
        <v>3840.48</v>
      </c>
      <c r="E32" s="49">
        <f>D32-D31</f>
        <v>335.27999999999975</v>
      </c>
      <c r="F32" s="137"/>
      <c r="G32" s="9">
        <v>3</v>
      </c>
      <c r="H32" s="55">
        <f t="shared" si="6"/>
        <v>0.9144000000000001</v>
      </c>
      <c r="I32" s="48">
        <v>2E-3</v>
      </c>
      <c r="J32" s="148"/>
      <c r="K32" s="152"/>
      <c r="L32" s="9">
        <v>0.75</v>
      </c>
      <c r="M32" s="45">
        <f t="shared" si="7"/>
        <v>0.22860000000000003</v>
      </c>
      <c r="N32" s="6">
        <v>4.21</v>
      </c>
      <c r="O32" s="49">
        <f t="shared" si="3"/>
        <v>0.11922720000000001</v>
      </c>
      <c r="P32" s="9">
        <v>1.49</v>
      </c>
      <c r="Q32" s="49">
        <f t="shared" si="4"/>
        <v>0.454152</v>
      </c>
      <c r="R32" s="49">
        <v>2</v>
      </c>
    </row>
    <row r="33" spans="2:18" x14ac:dyDescent="0.25">
      <c r="B33" s="135" t="s">
        <v>21</v>
      </c>
      <c r="C33" s="27">
        <v>52</v>
      </c>
      <c r="D33" s="39">
        <f t="shared" si="5"/>
        <v>1584.96</v>
      </c>
      <c r="E33" s="47">
        <f>D33-0</f>
        <v>1584.96</v>
      </c>
      <c r="F33" s="135">
        <f>E33+E34</f>
        <v>1981.2</v>
      </c>
      <c r="G33" s="10">
        <v>4</v>
      </c>
      <c r="H33" s="53">
        <f t="shared" si="6"/>
        <v>1.2192000000000001</v>
      </c>
      <c r="I33" s="47">
        <v>1.67E-3</v>
      </c>
      <c r="J33" s="147">
        <v>1.5</v>
      </c>
      <c r="K33" s="150">
        <f>J33*0.3048</f>
        <v>0.45720000000000005</v>
      </c>
      <c r="L33" s="10">
        <v>1.25</v>
      </c>
      <c r="M33" s="43">
        <f t="shared" si="7"/>
        <v>0.38100000000000001</v>
      </c>
      <c r="N33" s="2">
        <v>8.5</v>
      </c>
      <c r="O33" s="47">
        <f t="shared" si="3"/>
        <v>0.24072000000000002</v>
      </c>
      <c r="P33" s="20">
        <v>1</v>
      </c>
      <c r="Q33" s="48">
        <f t="shared" si="4"/>
        <v>0.30480000000000002</v>
      </c>
      <c r="R33" s="47">
        <v>2</v>
      </c>
    </row>
    <row r="34" spans="2:18" ht="15.75" thickBot="1" x14ac:dyDescent="0.3">
      <c r="B34" s="137"/>
      <c r="C34" s="28">
        <v>65</v>
      </c>
      <c r="D34" s="40">
        <f t="shared" si="5"/>
        <v>1981.2</v>
      </c>
      <c r="E34" s="49">
        <f>D34-D33</f>
        <v>396.24</v>
      </c>
      <c r="F34" s="137"/>
      <c r="G34" s="9">
        <v>4</v>
      </c>
      <c r="H34" s="55">
        <f t="shared" si="6"/>
        <v>1.2192000000000001</v>
      </c>
      <c r="I34" s="49">
        <v>2E-3</v>
      </c>
      <c r="J34" s="148"/>
      <c r="K34" s="152"/>
      <c r="L34" s="9">
        <v>1</v>
      </c>
      <c r="M34" s="45">
        <f t="shared" si="7"/>
        <v>0.30480000000000002</v>
      </c>
      <c r="N34" s="6">
        <v>5</v>
      </c>
      <c r="O34" s="49">
        <f t="shared" si="3"/>
        <v>0.1416</v>
      </c>
      <c r="P34" s="20">
        <v>1.78</v>
      </c>
      <c r="Q34" s="48">
        <f t="shared" si="4"/>
        <v>0.54254400000000003</v>
      </c>
      <c r="R34" s="49">
        <v>2</v>
      </c>
    </row>
    <row r="35" spans="2:18" ht="15.75" thickBot="1" x14ac:dyDescent="0.3">
      <c r="B35" s="34" t="s">
        <v>22</v>
      </c>
      <c r="C35" s="32">
        <v>32</v>
      </c>
      <c r="D35" s="42">
        <f t="shared" si="5"/>
        <v>975.36</v>
      </c>
      <c r="E35" s="50">
        <f>D35-0</f>
        <v>975.36</v>
      </c>
      <c r="F35" s="34">
        <v>975.36</v>
      </c>
      <c r="G35" s="9">
        <v>3</v>
      </c>
      <c r="H35" s="45">
        <f t="shared" si="6"/>
        <v>0.9144000000000001</v>
      </c>
      <c r="I35" s="49">
        <v>2E-3</v>
      </c>
      <c r="J35" s="7">
        <v>1.5</v>
      </c>
      <c r="K35" s="60">
        <f>J35*0.3048</f>
        <v>0.45720000000000005</v>
      </c>
      <c r="L35" s="9">
        <v>1.25</v>
      </c>
      <c r="M35" s="45">
        <f t="shared" si="7"/>
        <v>0.38100000000000001</v>
      </c>
      <c r="N35" s="6">
        <v>8.5</v>
      </c>
      <c r="O35" s="49">
        <f t="shared" si="3"/>
        <v>0.24072000000000002</v>
      </c>
      <c r="P35" s="7">
        <v>1.81</v>
      </c>
      <c r="Q35" s="50">
        <f t="shared" si="4"/>
        <v>0.55168800000000007</v>
      </c>
      <c r="R35" s="50">
        <v>2</v>
      </c>
    </row>
  </sheetData>
  <mergeCells count="36">
    <mergeCell ref="R16:R17"/>
    <mergeCell ref="L16:M16"/>
    <mergeCell ref="N16:O16"/>
    <mergeCell ref="P16:Q16"/>
    <mergeCell ref="J33:J34"/>
    <mergeCell ref="J28:J32"/>
    <mergeCell ref="J24:J25"/>
    <mergeCell ref="J16:K16"/>
    <mergeCell ref="K18:K22"/>
    <mergeCell ref="K24:K25"/>
    <mergeCell ref="K28:K32"/>
    <mergeCell ref="K33:K34"/>
    <mergeCell ref="I16:I17"/>
    <mergeCell ref="I18:I22"/>
    <mergeCell ref="I24:I25"/>
    <mergeCell ref="J18:J22"/>
    <mergeCell ref="F18:F22"/>
    <mergeCell ref="F16:F17"/>
    <mergeCell ref="F24:F25"/>
    <mergeCell ref="G16:H16"/>
    <mergeCell ref="F28:F32"/>
    <mergeCell ref="F33:F34"/>
    <mergeCell ref="B18:B22"/>
    <mergeCell ref="B24:B25"/>
    <mergeCell ref="B28:B32"/>
    <mergeCell ref="B33:B34"/>
    <mergeCell ref="K4:L4"/>
    <mergeCell ref="I2:J2"/>
    <mergeCell ref="G4:H4"/>
    <mergeCell ref="I4:J4"/>
    <mergeCell ref="D4:E4"/>
    <mergeCell ref="C4:C5"/>
    <mergeCell ref="F4:F5"/>
    <mergeCell ref="B4:B5"/>
    <mergeCell ref="B16:B17"/>
    <mergeCell ref="C16:E16"/>
  </mergeCells>
  <pageMargins left="0.7" right="0.7" top="0.75" bottom="0.75" header="0.3" footer="0.3"/>
  <ignoredErrors>
    <ignoredError sqref="E25 E33:E3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1"/>
  <sheetViews>
    <sheetView workbookViewId="0">
      <selection activeCell="Q7" sqref="Q7"/>
    </sheetView>
  </sheetViews>
  <sheetFormatPr defaultRowHeight="15" x14ac:dyDescent="0.25"/>
  <sheetData>
    <row r="4" spans="2:15" ht="15.75" thickBot="1" x14ac:dyDescent="0.3"/>
    <row r="5" spans="2:15" ht="15.75" thickBot="1" x14ac:dyDescent="0.3">
      <c r="G5" s="131" t="s">
        <v>65</v>
      </c>
      <c r="H5" s="153"/>
      <c r="I5" s="153"/>
      <c r="J5" s="153"/>
      <c r="K5" s="132"/>
    </row>
    <row r="6" spans="2:15" ht="15.75" thickBot="1" x14ac:dyDescent="0.3">
      <c r="G6" s="57"/>
      <c r="H6" s="57"/>
      <c r="I6" s="57"/>
      <c r="J6" s="57"/>
      <c r="K6" s="57"/>
    </row>
    <row r="7" spans="2:15" ht="15.75" thickBot="1" x14ac:dyDescent="0.3">
      <c r="B7" s="131" t="s">
        <v>72</v>
      </c>
      <c r="C7" s="153"/>
      <c r="D7" s="153"/>
      <c r="E7" s="153"/>
      <c r="F7" s="153"/>
      <c r="G7" s="132"/>
      <c r="J7" s="131" t="s">
        <v>73</v>
      </c>
      <c r="K7" s="153"/>
      <c r="L7" s="153"/>
      <c r="M7" s="153"/>
      <c r="N7" s="153"/>
      <c r="O7" s="132"/>
    </row>
    <row r="8" spans="2:15" ht="15.75" thickBot="1" x14ac:dyDescent="0.3">
      <c r="B8" s="61" t="s">
        <v>68</v>
      </c>
      <c r="C8" s="61" t="s">
        <v>69</v>
      </c>
      <c r="D8" s="11" t="s">
        <v>66</v>
      </c>
      <c r="E8" s="11" t="s">
        <v>67</v>
      </c>
      <c r="F8" s="62" t="s">
        <v>70</v>
      </c>
      <c r="G8" s="62" t="s">
        <v>71</v>
      </c>
      <c r="J8" s="61" t="s">
        <v>68</v>
      </c>
      <c r="K8" s="61" t="s">
        <v>69</v>
      </c>
      <c r="L8" s="11" t="s">
        <v>66</v>
      </c>
      <c r="M8" s="11" t="s">
        <v>67</v>
      </c>
      <c r="N8" s="62" t="s">
        <v>70</v>
      </c>
      <c r="O8" s="62" t="s">
        <v>71</v>
      </c>
    </row>
    <row r="9" spans="2:15" x14ac:dyDescent="0.25">
      <c r="B9" s="63">
        <v>72710</v>
      </c>
      <c r="C9" s="1">
        <v>1569</v>
      </c>
      <c r="D9" s="63">
        <v>2190</v>
      </c>
      <c r="E9" s="63">
        <v>1260</v>
      </c>
      <c r="F9" s="66">
        <v>1081</v>
      </c>
      <c r="G9" s="27">
        <v>52240</v>
      </c>
      <c r="J9" s="63">
        <v>87660</v>
      </c>
      <c r="K9" s="1">
        <v>2306</v>
      </c>
      <c r="L9" s="63">
        <v>2940</v>
      </c>
      <c r="M9" s="63">
        <v>1710</v>
      </c>
      <c r="N9" s="66">
        <v>1316</v>
      </c>
      <c r="O9" s="27">
        <v>50460</v>
      </c>
    </row>
    <row r="10" spans="2:15" x14ac:dyDescent="0.25">
      <c r="B10" s="64">
        <v>72610</v>
      </c>
      <c r="C10" s="3">
        <v>1722</v>
      </c>
      <c r="D10" s="64">
        <v>2340</v>
      </c>
      <c r="E10" s="64">
        <v>1370</v>
      </c>
      <c r="F10" s="68">
        <v>1127</v>
      </c>
      <c r="G10" s="64">
        <v>48500</v>
      </c>
      <c r="J10" s="64">
        <v>89350</v>
      </c>
      <c r="K10" s="3">
        <v>2646</v>
      </c>
      <c r="L10" s="64">
        <v>3140</v>
      </c>
      <c r="M10" s="64">
        <v>1850</v>
      </c>
      <c r="N10" s="68">
        <v>1343</v>
      </c>
      <c r="O10" s="64">
        <v>45500</v>
      </c>
    </row>
    <row r="11" spans="2:15" x14ac:dyDescent="0.25">
      <c r="B11" s="64">
        <v>74120</v>
      </c>
      <c r="C11" s="3">
        <v>2036</v>
      </c>
      <c r="D11" s="64">
        <v>2580</v>
      </c>
      <c r="E11" s="64">
        <v>1530</v>
      </c>
      <c r="F11" s="68">
        <v>1187</v>
      </c>
      <c r="G11" s="64">
        <v>43770</v>
      </c>
      <c r="J11" s="64">
        <v>95230</v>
      </c>
      <c r="K11" s="3">
        <v>3337</v>
      </c>
      <c r="L11" s="64">
        <v>3450</v>
      </c>
      <c r="M11" s="64">
        <v>2060</v>
      </c>
      <c r="N11" s="68">
        <v>1363</v>
      </c>
      <c r="O11" s="64">
        <v>38930</v>
      </c>
    </row>
    <row r="12" spans="2:15" ht="15.75" thickBot="1" x14ac:dyDescent="0.3">
      <c r="B12" s="65">
        <v>77370</v>
      </c>
      <c r="C12" s="5">
        <v>2430</v>
      </c>
      <c r="D12" s="65">
        <v>2820</v>
      </c>
      <c r="E12" s="65">
        <v>1700</v>
      </c>
      <c r="F12" s="67">
        <v>1237</v>
      </c>
      <c r="G12" s="65">
        <v>39410</v>
      </c>
      <c r="J12" s="65">
        <v>105300</v>
      </c>
      <c r="K12" s="5">
        <v>4268</v>
      </c>
      <c r="L12" s="65">
        <v>3760</v>
      </c>
      <c r="M12" s="65">
        <v>2280</v>
      </c>
      <c r="N12" s="67">
        <v>1359</v>
      </c>
      <c r="O12" s="65">
        <v>33520</v>
      </c>
    </row>
    <row r="13" spans="2:15" ht="15.75" thickBot="1" x14ac:dyDescent="0.3">
      <c r="B13" s="95">
        <v>6.0229999999999999E-2</v>
      </c>
      <c r="C13" s="98">
        <v>0.3543</v>
      </c>
      <c r="D13" s="97">
        <v>0.28999999999999998</v>
      </c>
      <c r="E13" s="99">
        <v>0.35</v>
      </c>
      <c r="F13" s="96">
        <v>0.12609999999999999</v>
      </c>
      <c r="G13" s="98">
        <v>0.32550000000000001</v>
      </c>
      <c r="J13" s="95">
        <v>0.16750000000000001</v>
      </c>
      <c r="K13" s="99">
        <v>0.46</v>
      </c>
      <c r="L13" s="97">
        <v>0.28000000000000003</v>
      </c>
      <c r="M13" s="98">
        <v>0.33329999999999999</v>
      </c>
      <c r="N13" s="96">
        <v>3.5000000000000003E-2</v>
      </c>
      <c r="O13" s="98">
        <v>0.50539999999999996</v>
      </c>
    </row>
    <row r="14" spans="2:15" ht="15.75" thickBot="1" x14ac:dyDescent="0.3">
      <c r="C14" s="94"/>
      <c r="D14" s="94"/>
      <c r="E14" s="94"/>
      <c r="F14" s="94"/>
    </row>
    <row r="15" spans="2:15" ht="15.75" thickBot="1" x14ac:dyDescent="0.3">
      <c r="F15" s="131" t="s">
        <v>74</v>
      </c>
      <c r="G15" s="153"/>
      <c r="H15" s="153"/>
      <c r="I15" s="153"/>
      <c r="J15" s="153"/>
      <c r="K15" s="132"/>
    </row>
    <row r="16" spans="2:15" ht="15.75" thickBot="1" x14ac:dyDescent="0.3">
      <c r="F16" s="61" t="s">
        <v>68</v>
      </c>
      <c r="G16" s="61" t="s">
        <v>69</v>
      </c>
      <c r="H16" s="11" t="s">
        <v>66</v>
      </c>
      <c r="I16" s="11" t="s">
        <v>67</v>
      </c>
      <c r="J16" s="62" t="s">
        <v>70</v>
      </c>
      <c r="K16" s="62" t="s">
        <v>71</v>
      </c>
    </row>
    <row r="17" spans="6:11" x14ac:dyDescent="0.25">
      <c r="F17" s="63">
        <v>142700</v>
      </c>
      <c r="G17" s="1">
        <v>4184</v>
      </c>
      <c r="H17" s="63">
        <v>4330</v>
      </c>
      <c r="I17" s="63">
        <v>2540</v>
      </c>
      <c r="J17" s="66">
        <v>1661</v>
      </c>
      <c r="K17" s="27">
        <v>56670</v>
      </c>
    </row>
    <row r="18" spans="6:11" x14ac:dyDescent="0.25">
      <c r="F18" s="64">
        <v>154400</v>
      </c>
      <c r="G18" s="3">
        <v>5133</v>
      </c>
      <c r="H18" s="64">
        <v>4640</v>
      </c>
      <c r="I18" s="64">
        <v>2760</v>
      </c>
      <c r="J18" s="68">
        <v>1649</v>
      </c>
      <c r="K18" s="64">
        <v>49580</v>
      </c>
    </row>
    <row r="19" spans="6:11" x14ac:dyDescent="0.25">
      <c r="F19" s="64">
        <v>186800</v>
      </c>
      <c r="G19" s="3">
        <v>7471</v>
      </c>
      <c r="H19" s="64">
        <v>5160</v>
      </c>
      <c r="I19" s="64">
        <v>3130</v>
      </c>
      <c r="J19" s="68">
        <v>1591</v>
      </c>
      <c r="K19" s="64">
        <v>39800</v>
      </c>
    </row>
    <row r="20" spans="6:11" ht="15.75" thickBot="1" x14ac:dyDescent="0.3">
      <c r="F20" s="65">
        <v>227800</v>
      </c>
      <c r="G20" s="5">
        <v>10310</v>
      </c>
      <c r="H20" s="65">
        <v>5580</v>
      </c>
      <c r="I20" s="65">
        <v>3420</v>
      </c>
      <c r="J20" s="67">
        <v>1524</v>
      </c>
      <c r="K20" s="65">
        <v>33660</v>
      </c>
    </row>
    <row r="21" spans="6:11" ht="15.75" thickBot="1" x14ac:dyDescent="0.3">
      <c r="F21" s="95">
        <v>0.37359999999999999</v>
      </c>
      <c r="G21" s="98">
        <v>0.59399999999999997</v>
      </c>
      <c r="H21" s="97">
        <v>0.28999999999999998</v>
      </c>
      <c r="I21" s="98">
        <v>0.34639999999999999</v>
      </c>
      <c r="J21" s="97">
        <v>0.09</v>
      </c>
      <c r="K21" s="98">
        <v>0.68359999999999999</v>
      </c>
    </row>
  </sheetData>
  <mergeCells count="4">
    <mergeCell ref="G5:K5"/>
    <mergeCell ref="B7:G7"/>
    <mergeCell ref="J7:O7"/>
    <mergeCell ref="F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9"/>
  <sheetViews>
    <sheetView tabSelected="1" topLeftCell="A7" workbookViewId="0">
      <selection activeCell="G18" sqref="G18"/>
    </sheetView>
  </sheetViews>
  <sheetFormatPr defaultRowHeight="15" x14ac:dyDescent="0.25"/>
  <cols>
    <col min="1" max="1" width="5.85546875" customWidth="1"/>
    <col min="2" max="2" width="15.7109375" customWidth="1"/>
    <col min="3" max="3" width="9.5703125" customWidth="1"/>
    <col min="4" max="4" width="10.140625" customWidth="1"/>
  </cols>
  <sheetData>
    <row r="8" spans="2:4" ht="15.75" thickBot="1" x14ac:dyDescent="0.3"/>
    <row r="9" spans="2:4" ht="15.75" thickBot="1" x14ac:dyDescent="0.3">
      <c r="B9" s="109" t="s">
        <v>2</v>
      </c>
      <c r="C9" s="109" t="s">
        <v>58</v>
      </c>
      <c r="D9" s="109" t="s">
        <v>51</v>
      </c>
    </row>
    <row r="10" spans="2:4" x14ac:dyDescent="0.25">
      <c r="B10" s="110" t="s">
        <v>53</v>
      </c>
      <c r="C10" s="79">
        <v>9.6057000000000006</v>
      </c>
      <c r="D10" s="85">
        <v>1.07</v>
      </c>
    </row>
    <row r="11" spans="2:4" x14ac:dyDescent="0.25">
      <c r="B11" s="111" t="s">
        <v>76</v>
      </c>
      <c r="C11" s="80">
        <f>C10*0.9</f>
        <v>8.64513</v>
      </c>
      <c r="D11" s="86">
        <v>1.006</v>
      </c>
    </row>
    <row r="12" spans="2:4" x14ac:dyDescent="0.25">
      <c r="B12" s="111" t="s">
        <v>77</v>
      </c>
      <c r="C12" s="80">
        <f>C10*0.8</f>
        <v>7.6845600000000012</v>
      </c>
      <c r="D12" s="86">
        <v>0.94</v>
      </c>
    </row>
    <row r="13" spans="2:4" x14ac:dyDescent="0.25">
      <c r="B13" s="111" t="s">
        <v>78</v>
      </c>
      <c r="C13" s="80">
        <f>C10*0.7</f>
        <v>6.7239899999999997</v>
      </c>
      <c r="D13" s="86">
        <v>0.87</v>
      </c>
    </row>
    <row r="14" spans="2:4" x14ac:dyDescent="0.25">
      <c r="B14" s="111" t="s">
        <v>82</v>
      </c>
      <c r="C14" s="80">
        <f>C10*0.6</f>
        <v>5.76342</v>
      </c>
      <c r="D14" s="86">
        <v>0.79</v>
      </c>
    </row>
    <row r="15" spans="2:4" x14ac:dyDescent="0.25">
      <c r="B15" s="111" t="s">
        <v>55</v>
      </c>
      <c r="C15" s="80">
        <f>C10*0.5</f>
        <v>4.8028500000000003</v>
      </c>
      <c r="D15" s="86">
        <v>0.71199999999999997</v>
      </c>
    </row>
    <row r="16" spans="2:4" x14ac:dyDescent="0.25">
      <c r="B16" s="111" t="s">
        <v>83</v>
      </c>
      <c r="C16" s="80">
        <f>C10*0.4</f>
        <v>3.8422800000000006</v>
      </c>
      <c r="D16" s="86">
        <v>0.625</v>
      </c>
    </row>
    <row r="17" spans="2:4" x14ac:dyDescent="0.25">
      <c r="B17" s="111" t="s">
        <v>81</v>
      </c>
      <c r="C17" s="80">
        <f>C10*0.3</f>
        <v>2.88171</v>
      </c>
      <c r="D17" s="86">
        <v>0.52600000000000002</v>
      </c>
    </row>
    <row r="18" spans="2:4" x14ac:dyDescent="0.25">
      <c r="B18" s="111" t="s">
        <v>79</v>
      </c>
      <c r="C18" s="80">
        <f>C10*0.2</f>
        <v>1.9211400000000003</v>
      </c>
      <c r="D18" s="86">
        <v>0.41499999999999998</v>
      </c>
    </row>
    <row r="19" spans="2:4" ht="15.75" thickBot="1" x14ac:dyDescent="0.3">
      <c r="B19" s="112" t="s">
        <v>80</v>
      </c>
      <c r="C19" s="81">
        <f>C10*0.1</f>
        <v>0.96057000000000015</v>
      </c>
      <c r="D19" s="113">
        <v>0.27400000000000002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Characteristics of D36</vt:lpstr>
      <vt:lpstr>HydraulicParticulars_SD_D36 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2018-03-15T06:32:03Z</dcterms:created>
  <dcterms:modified xsi:type="dcterms:W3CDTF">2020-02-11T09:14:11Z</dcterms:modified>
</cp:coreProperties>
</file>