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ollege things\SEM - VIII\FYP\3_Weight Estimation\"/>
    </mc:Choice>
  </mc:AlternateContent>
  <bookViews>
    <workbookView xWindow="0" yWindow="0" windowWidth="19200" windowHeight="7050"/>
  </bookViews>
  <sheets>
    <sheet name="new" sheetId="3" r:id="rId1"/>
    <sheet name="Sheet1" sheetId="1" r:id="rId2"/>
    <sheet name="&lt;100g" sheetId="4" r:id="rId3"/>
    <sheet name="Sheet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4" l="1"/>
  <c r="I11" i="4"/>
  <c r="G11" i="4"/>
  <c r="F11" i="4"/>
  <c r="C11" i="4"/>
  <c r="K11" i="4" s="1"/>
  <c r="K10" i="4"/>
  <c r="J10" i="4"/>
  <c r="I10" i="4"/>
  <c r="K9" i="4"/>
  <c r="J9" i="4"/>
  <c r="I9" i="4"/>
  <c r="K8" i="4"/>
  <c r="J8" i="4"/>
  <c r="I8" i="4"/>
  <c r="K7" i="4"/>
  <c r="J7" i="4"/>
  <c r="I7" i="4"/>
  <c r="K6" i="4"/>
  <c r="J6" i="4"/>
  <c r="I6" i="4"/>
  <c r="K5" i="4"/>
  <c r="J5" i="4"/>
  <c r="I5" i="4"/>
  <c r="K4" i="4"/>
  <c r="J4" i="4"/>
  <c r="I4" i="4"/>
  <c r="K3" i="4"/>
  <c r="J3" i="4"/>
  <c r="I3" i="4"/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" i="3"/>
  <c r="J4" i="3"/>
  <c r="J5" i="3"/>
  <c r="J6" i="3"/>
  <c r="N10" i="3" s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G21" i="3"/>
  <c r="F21" i="3"/>
  <c r="C21" i="3"/>
  <c r="G4" i="3"/>
  <c r="I4" i="3" s="1"/>
  <c r="F4" i="3"/>
  <c r="C4" i="3"/>
  <c r="G3" i="3"/>
  <c r="F3" i="3"/>
  <c r="C3" i="3"/>
  <c r="N9" i="3" s="1"/>
  <c r="N8" i="3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" i="2"/>
  <c r="N10" i="1" l="1"/>
  <c r="N9" i="1"/>
  <c r="N8" i="1"/>
  <c r="I22" i="1" l="1"/>
  <c r="I23" i="1"/>
  <c r="I24" i="1"/>
  <c r="I25" i="1"/>
  <c r="I26" i="1"/>
  <c r="I27" i="1"/>
  <c r="I28" i="1"/>
  <c r="I29" i="1"/>
  <c r="K22" i="1"/>
  <c r="K23" i="1"/>
  <c r="K24" i="1"/>
  <c r="K25" i="1"/>
  <c r="K26" i="1"/>
  <c r="K27" i="1"/>
  <c r="K28" i="1"/>
  <c r="K29" i="1"/>
  <c r="J29" i="1"/>
  <c r="J28" i="1"/>
  <c r="J27" i="1"/>
  <c r="J26" i="1"/>
  <c r="J25" i="1"/>
  <c r="J24" i="1"/>
  <c r="J23" i="1"/>
  <c r="J22" i="1"/>
  <c r="J21" i="1" l="1"/>
  <c r="G21" i="1"/>
  <c r="I21" i="1" s="1"/>
  <c r="F21" i="1"/>
  <c r="C21" i="1"/>
  <c r="I20" i="1"/>
  <c r="K20" i="1"/>
  <c r="J20" i="1"/>
  <c r="I19" i="1"/>
  <c r="K19" i="1"/>
  <c r="J19" i="1"/>
  <c r="I18" i="1"/>
  <c r="K18" i="1"/>
  <c r="J18" i="1"/>
  <c r="I17" i="1"/>
  <c r="K17" i="1"/>
  <c r="J17" i="1"/>
  <c r="I16" i="1"/>
  <c r="K16" i="1"/>
  <c r="J16" i="1"/>
  <c r="I15" i="1"/>
  <c r="K15" i="1"/>
  <c r="J15" i="1"/>
  <c r="I14" i="1"/>
  <c r="K14" i="1"/>
  <c r="J14" i="1"/>
  <c r="I13" i="1"/>
  <c r="K13" i="1"/>
  <c r="J13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K5" i="1"/>
  <c r="J5" i="1"/>
  <c r="I5" i="1"/>
  <c r="J4" i="1"/>
  <c r="G4" i="1"/>
  <c r="I4" i="1" s="1"/>
  <c r="F4" i="1"/>
  <c r="C4" i="1"/>
  <c r="K4" i="1" s="1"/>
  <c r="J3" i="1"/>
  <c r="G3" i="1"/>
  <c r="I3" i="1" s="1"/>
  <c r="F3" i="1"/>
  <c r="C3" i="1"/>
  <c r="K3" i="1" l="1"/>
  <c r="K21" i="1"/>
</calcChain>
</file>

<file path=xl/sharedStrings.xml><?xml version="1.0" encoding="utf-8"?>
<sst xmlns="http://schemas.openxmlformats.org/spreadsheetml/2006/main" count="160" uniqueCount="70">
  <si>
    <t>Weight breakdown</t>
  </si>
  <si>
    <t>S No</t>
  </si>
  <si>
    <t>Mav/SUAV</t>
  </si>
  <si>
    <t>Nano Hummingbird</t>
  </si>
  <si>
    <t>MTOW (g)</t>
  </si>
  <si>
    <t>Battery</t>
  </si>
  <si>
    <t>Structure</t>
  </si>
  <si>
    <t>Electronics</t>
  </si>
  <si>
    <t>Bat inspired tailless MAV</t>
  </si>
  <si>
    <t>FW1</t>
  </si>
  <si>
    <t>FW2</t>
  </si>
  <si>
    <t>FW3</t>
  </si>
  <si>
    <t>FW4</t>
  </si>
  <si>
    <t>FW5</t>
  </si>
  <si>
    <t>FW6</t>
  </si>
  <si>
    <t>FW7</t>
  </si>
  <si>
    <t>FW8</t>
  </si>
  <si>
    <t>FW1'</t>
  </si>
  <si>
    <t>FW2'</t>
  </si>
  <si>
    <t>FW3'</t>
  </si>
  <si>
    <t>FW4'</t>
  </si>
  <si>
    <t>FW5'</t>
  </si>
  <si>
    <t>FW6'</t>
  </si>
  <si>
    <t>FW8'</t>
  </si>
  <si>
    <t>FW7'</t>
  </si>
  <si>
    <t>Thunderbird 1</t>
  </si>
  <si>
    <t>FW1''</t>
  </si>
  <si>
    <t>FW2''</t>
  </si>
  <si>
    <t>FW3''</t>
  </si>
  <si>
    <t>FW4''</t>
  </si>
  <si>
    <t>FW5''</t>
  </si>
  <si>
    <t>FW6''</t>
  </si>
  <si>
    <t>FW7''</t>
  </si>
  <si>
    <t>FW8''</t>
  </si>
  <si>
    <t>Powerplant</t>
  </si>
  <si>
    <t>Payload</t>
  </si>
  <si>
    <t>Weight Fractions</t>
  </si>
  <si>
    <t>Component Weights (g)</t>
  </si>
  <si>
    <t>Avionics</t>
  </si>
  <si>
    <t>structure</t>
  </si>
  <si>
    <t>elec</t>
  </si>
  <si>
    <t>battery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</si>
  <si>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</si>
  <si>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</si>
  <si>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</si>
  <si>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</si>
  <si>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</si>
  <si>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</si>
  <si>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</si>
  <si>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</si>
  <si>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</si>
  <si>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</si>
  <si>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</si>
  <si>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</si>
  <si>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</si>
  <si>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</si>
  <si>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</si>
  <si>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</si>
  <si>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</si>
  <si>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</si>
  <si>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</si>
  <si>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</si>
  <si>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</si>
  <si>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</si>
  <si>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</si>
  <si>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</si>
  <si>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ln(str)</t>
  </si>
  <si>
    <t>ln(bat)</t>
  </si>
  <si>
    <t>ln(elec)</t>
  </si>
  <si>
    <t>Weights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</si>
</sst>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0"/>
      <color theme="4"/>
      <name val="Times New Roman"/>
      <family val="1"/>
    </font>
    <font>
      <b/>
      <sz val="10"/>
      <color theme="0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ont="1"/>
    <xf numFmtId="0" fontId="0" fillId="0" borderId="1" xfId="0" applyFill="1" applyBorder="1"/>
    <xf numFmtId="0" fontId="0" fillId="0" borderId="4" xfId="0" applyFill="1" applyBorder="1"/>
    <xf numFmtId="0" fontId="2" fillId="2" borderId="21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4" fontId="3" fillId="3" borderId="13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7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8" xfId="0" applyFill="1" applyBorder="1" applyAlignment="1"/>
    <xf numFmtId="0" fontId="4" fillId="0" borderId="29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Continuous"/>
    </xf>
    <xf numFmtId="164" fontId="0" fillId="0" borderId="0" xfId="0" applyNumberFormat="1"/>
    <xf numFmtId="0" fontId="0" fillId="4" borderId="0" xfId="0" applyFill="1"/>
    <xf numFmtId="0" fontId="2" fillId="2" borderId="1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new!$I$2</c:f>
              <c:strCache>
                <c:ptCount val="1"/>
                <c:pt idx="0">
                  <c:v>Structure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484397763765558E-3"/>
                  <c:y val="0.15686925514823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new!$H$3:$H$29</c:f>
              <c:numCache>
                <c:formatCode>General</c:formatCode>
                <c:ptCount val="27"/>
                <c:pt idx="0">
                  <c:v>17.5</c:v>
                </c:pt>
                <c:pt idx="1">
                  <c:v>292</c:v>
                </c:pt>
                <c:pt idx="2">
                  <c:v>102</c:v>
                </c:pt>
                <c:pt idx="3">
                  <c:v>119</c:v>
                </c:pt>
                <c:pt idx="4">
                  <c:v>137</c:v>
                </c:pt>
                <c:pt idx="5">
                  <c:v>178</c:v>
                </c:pt>
                <c:pt idx="6">
                  <c:v>248</c:v>
                </c:pt>
                <c:pt idx="7">
                  <c:v>225</c:v>
                </c:pt>
                <c:pt idx="8">
                  <c:v>305</c:v>
                </c:pt>
                <c:pt idx="9">
                  <c:v>338</c:v>
                </c:pt>
                <c:pt idx="10">
                  <c:v>400</c:v>
                </c:pt>
                <c:pt idx="11">
                  <c:v>430</c:v>
                </c:pt>
                <c:pt idx="12">
                  <c:v>450</c:v>
                </c:pt>
                <c:pt idx="13">
                  <c:v>463</c:v>
                </c:pt>
                <c:pt idx="14">
                  <c:v>573</c:v>
                </c:pt>
                <c:pt idx="15">
                  <c:v>581</c:v>
                </c:pt>
                <c:pt idx="16">
                  <c:v>692</c:v>
                </c:pt>
                <c:pt idx="17">
                  <c:v>724</c:v>
                </c:pt>
                <c:pt idx="18">
                  <c:v>350</c:v>
                </c:pt>
                <c:pt idx="19">
                  <c:v>10.85</c:v>
                </c:pt>
                <c:pt idx="20">
                  <c:v>17.48</c:v>
                </c:pt>
                <c:pt idx="21">
                  <c:v>38.76</c:v>
                </c:pt>
                <c:pt idx="22">
                  <c:v>39.6</c:v>
                </c:pt>
                <c:pt idx="23">
                  <c:v>56</c:v>
                </c:pt>
                <c:pt idx="24">
                  <c:v>59.4</c:v>
                </c:pt>
                <c:pt idx="25">
                  <c:v>62</c:v>
                </c:pt>
                <c:pt idx="26">
                  <c:v>100</c:v>
                </c:pt>
              </c:numCache>
            </c:numRef>
          </c:xVal>
          <c:yVal>
            <c:numRef>
              <c:f>new!$I$3:$I$29</c:f>
              <c:numCache>
                <c:formatCode>General</c:formatCode>
                <c:ptCount val="27"/>
                <c:pt idx="0">
                  <c:v>2.76</c:v>
                </c:pt>
                <c:pt idx="1">
                  <c:v>146</c:v>
                </c:pt>
                <c:pt idx="2">
                  <c:v>56.9</c:v>
                </c:pt>
                <c:pt idx="3">
                  <c:v>63.1</c:v>
                </c:pt>
                <c:pt idx="4">
                  <c:v>73.3</c:v>
                </c:pt>
                <c:pt idx="5">
                  <c:v>79.5</c:v>
                </c:pt>
                <c:pt idx="6">
                  <c:v>128</c:v>
                </c:pt>
                <c:pt idx="7">
                  <c:v>169.9</c:v>
                </c:pt>
                <c:pt idx="8">
                  <c:v>221</c:v>
                </c:pt>
                <c:pt idx="9">
                  <c:v>247</c:v>
                </c:pt>
                <c:pt idx="10">
                  <c:v>230</c:v>
                </c:pt>
                <c:pt idx="11">
                  <c:v>285</c:v>
                </c:pt>
                <c:pt idx="12">
                  <c:v>285</c:v>
                </c:pt>
                <c:pt idx="13">
                  <c:v>329.3</c:v>
                </c:pt>
                <c:pt idx="14">
                  <c:v>427</c:v>
                </c:pt>
                <c:pt idx="15">
                  <c:v>447.3</c:v>
                </c:pt>
                <c:pt idx="16">
                  <c:v>530.29999999999995</c:v>
                </c:pt>
                <c:pt idx="17">
                  <c:v>562.29999999999995</c:v>
                </c:pt>
                <c:pt idx="18">
                  <c:v>215</c:v>
                </c:pt>
                <c:pt idx="19">
                  <c:v>4.2699999999999996</c:v>
                </c:pt>
                <c:pt idx="20">
                  <c:v>5.83</c:v>
                </c:pt>
                <c:pt idx="21">
                  <c:v>12.36</c:v>
                </c:pt>
                <c:pt idx="22">
                  <c:v>15.6</c:v>
                </c:pt>
                <c:pt idx="23">
                  <c:v>17.8</c:v>
                </c:pt>
                <c:pt idx="24">
                  <c:v>24</c:v>
                </c:pt>
                <c:pt idx="25">
                  <c:v>23</c:v>
                </c:pt>
                <c:pt idx="26">
                  <c:v>43.1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0-4670-B472-94ABC82BE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05087"/>
        <c:axId val="481306335"/>
      </c:scatterChart>
      <c:valAx>
        <c:axId val="48130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MTOW</a:t>
                </a:r>
                <a:r>
                  <a:rPr lang="en-IN" baseline="0"/>
                  <a:t> (g)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06335"/>
        <c:crosses val="autoZero"/>
        <c:crossBetween val="midCat"/>
      </c:valAx>
      <c:valAx>
        <c:axId val="4813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 Fraction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0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Battery</a:t>
            </a:r>
            <a:r>
              <a:rPr lang="en-IN" baseline="0"/>
              <a:t> Weight Fraction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00"/>
            <c:dispRSqr val="1"/>
            <c:dispEq val="1"/>
            <c:trendlineLbl>
              <c:layout>
                <c:manualLayout>
                  <c:x val="-0.12925624843819986"/>
                  <c:y val="-7.52265941170451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new!$H$3:$H$29</c:f>
              <c:numCache>
                <c:formatCode>General</c:formatCode>
                <c:ptCount val="27"/>
                <c:pt idx="0">
                  <c:v>17.5</c:v>
                </c:pt>
                <c:pt idx="1">
                  <c:v>292</c:v>
                </c:pt>
                <c:pt idx="2">
                  <c:v>102</c:v>
                </c:pt>
                <c:pt idx="3">
                  <c:v>119</c:v>
                </c:pt>
                <c:pt idx="4">
                  <c:v>137</c:v>
                </c:pt>
                <c:pt idx="5">
                  <c:v>178</c:v>
                </c:pt>
                <c:pt idx="6">
                  <c:v>248</c:v>
                </c:pt>
                <c:pt idx="7">
                  <c:v>225</c:v>
                </c:pt>
                <c:pt idx="8">
                  <c:v>305</c:v>
                </c:pt>
                <c:pt idx="9">
                  <c:v>338</c:v>
                </c:pt>
                <c:pt idx="10">
                  <c:v>400</c:v>
                </c:pt>
                <c:pt idx="11">
                  <c:v>430</c:v>
                </c:pt>
                <c:pt idx="12">
                  <c:v>450</c:v>
                </c:pt>
                <c:pt idx="13">
                  <c:v>463</c:v>
                </c:pt>
                <c:pt idx="14">
                  <c:v>573</c:v>
                </c:pt>
                <c:pt idx="15">
                  <c:v>581</c:v>
                </c:pt>
                <c:pt idx="16">
                  <c:v>692</c:v>
                </c:pt>
                <c:pt idx="17">
                  <c:v>724</c:v>
                </c:pt>
                <c:pt idx="18">
                  <c:v>350</c:v>
                </c:pt>
                <c:pt idx="19">
                  <c:v>10.85</c:v>
                </c:pt>
                <c:pt idx="20">
                  <c:v>17.48</c:v>
                </c:pt>
                <c:pt idx="21">
                  <c:v>38.76</c:v>
                </c:pt>
                <c:pt idx="22">
                  <c:v>39.6</c:v>
                </c:pt>
                <c:pt idx="23">
                  <c:v>56</c:v>
                </c:pt>
                <c:pt idx="24">
                  <c:v>59.4</c:v>
                </c:pt>
                <c:pt idx="25">
                  <c:v>62</c:v>
                </c:pt>
                <c:pt idx="26">
                  <c:v>100</c:v>
                </c:pt>
              </c:numCache>
            </c:numRef>
          </c:xVal>
          <c:yVal>
            <c:numRef>
              <c:f>new!$J$3:$J$29</c:f>
              <c:numCache>
                <c:formatCode>General</c:formatCode>
                <c:ptCount val="27"/>
                <c:pt idx="0">
                  <c:v>4.8</c:v>
                </c:pt>
                <c:pt idx="1">
                  <c:v>40</c:v>
                </c:pt>
                <c:pt idx="2">
                  <c:v>18</c:v>
                </c:pt>
                <c:pt idx="3">
                  <c:v>17</c:v>
                </c:pt>
                <c:pt idx="4">
                  <c:v>22</c:v>
                </c:pt>
                <c:pt idx="5">
                  <c:v>42</c:v>
                </c:pt>
                <c:pt idx="6">
                  <c:v>46</c:v>
                </c:pt>
                <c:pt idx="7">
                  <c:v>35</c:v>
                </c:pt>
                <c:pt idx="8">
                  <c:v>21</c:v>
                </c:pt>
                <c:pt idx="9">
                  <c:v>50</c:v>
                </c:pt>
                <c:pt idx="10">
                  <c:v>50</c:v>
                </c:pt>
                <c:pt idx="11">
                  <c:v>60</c:v>
                </c:pt>
                <c:pt idx="12">
                  <c:v>80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74</c:v>
                </c:pt>
                <c:pt idx="17">
                  <c:v>74</c:v>
                </c:pt>
                <c:pt idx="18">
                  <c:v>60</c:v>
                </c:pt>
                <c:pt idx="19">
                  <c:v>3.18</c:v>
                </c:pt>
                <c:pt idx="20">
                  <c:v>4.8</c:v>
                </c:pt>
                <c:pt idx="21">
                  <c:v>8</c:v>
                </c:pt>
                <c:pt idx="22">
                  <c:v>4.7</c:v>
                </c:pt>
                <c:pt idx="23">
                  <c:v>13</c:v>
                </c:pt>
                <c:pt idx="24">
                  <c:v>16</c:v>
                </c:pt>
                <c:pt idx="25">
                  <c:v>21</c:v>
                </c:pt>
                <c:pt idx="2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E-4D3C-A397-34940CA54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68799"/>
        <c:axId val="478766303"/>
      </c:scatterChart>
      <c:valAx>
        <c:axId val="4787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MTOW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66303"/>
        <c:crosses val="autoZero"/>
        <c:crossBetween val="midCat"/>
      </c:valAx>
      <c:valAx>
        <c:axId val="47876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6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Electronics Weight</a:t>
            </a:r>
            <a:r>
              <a:rPr lang="en-IN" baseline="0"/>
              <a:t> Fraction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00"/>
            <c:dispRSqr val="1"/>
            <c:dispEq val="1"/>
            <c:trendlineLbl>
              <c:layout>
                <c:manualLayout>
                  <c:x val="-1.0675069826238434E-3"/>
                  <c:y val="-5.26247155638832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new!$H$3:$H$29</c:f>
              <c:numCache>
                <c:formatCode>General</c:formatCode>
                <c:ptCount val="27"/>
                <c:pt idx="0">
                  <c:v>17.5</c:v>
                </c:pt>
                <c:pt idx="1">
                  <c:v>292</c:v>
                </c:pt>
                <c:pt idx="2">
                  <c:v>102</c:v>
                </c:pt>
                <c:pt idx="3">
                  <c:v>119</c:v>
                </c:pt>
                <c:pt idx="4">
                  <c:v>137</c:v>
                </c:pt>
                <c:pt idx="5">
                  <c:v>178</c:v>
                </c:pt>
                <c:pt idx="6">
                  <c:v>248</c:v>
                </c:pt>
                <c:pt idx="7">
                  <c:v>225</c:v>
                </c:pt>
                <c:pt idx="8">
                  <c:v>305</c:v>
                </c:pt>
                <c:pt idx="9">
                  <c:v>338</c:v>
                </c:pt>
                <c:pt idx="10">
                  <c:v>400</c:v>
                </c:pt>
                <c:pt idx="11">
                  <c:v>430</c:v>
                </c:pt>
                <c:pt idx="12">
                  <c:v>450</c:v>
                </c:pt>
                <c:pt idx="13">
                  <c:v>463</c:v>
                </c:pt>
                <c:pt idx="14">
                  <c:v>573</c:v>
                </c:pt>
                <c:pt idx="15">
                  <c:v>581</c:v>
                </c:pt>
                <c:pt idx="16">
                  <c:v>692</c:v>
                </c:pt>
                <c:pt idx="17">
                  <c:v>724</c:v>
                </c:pt>
                <c:pt idx="18">
                  <c:v>350</c:v>
                </c:pt>
                <c:pt idx="19">
                  <c:v>10.85</c:v>
                </c:pt>
                <c:pt idx="20">
                  <c:v>17.48</c:v>
                </c:pt>
                <c:pt idx="21">
                  <c:v>38.76</c:v>
                </c:pt>
                <c:pt idx="22">
                  <c:v>39.6</c:v>
                </c:pt>
                <c:pt idx="23">
                  <c:v>56</c:v>
                </c:pt>
                <c:pt idx="24">
                  <c:v>59.4</c:v>
                </c:pt>
                <c:pt idx="25">
                  <c:v>62</c:v>
                </c:pt>
                <c:pt idx="26">
                  <c:v>100</c:v>
                </c:pt>
              </c:numCache>
            </c:numRef>
          </c:xVal>
          <c:yVal>
            <c:numRef>
              <c:f>new!$K$3:$K$29</c:f>
              <c:numCache>
                <c:formatCode>General</c:formatCode>
                <c:ptCount val="27"/>
                <c:pt idx="0">
                  <c:v>9.92</c:v>
                </c:pt>
                <c:pt idx="1">
                  <c:v>106</c:v>
                </c:pt>
                <c:pt idx="2">
                  <c:v>27.1</c:v>
                </c:pt>
                <c:pt idx="3">
                  <c:v>38.9</c:v>
                </c:pt>
                <c:pt idx="4">
                  <c:v>41.7</c:v>
                </c:pt>
                <c:pt idx="5">
                  <c:v>56.5</c:v>
                </c:pt>
                <c:pt idx="6">
                  <c:v>74</c:v>
                </c:pt>
                <c:pt idx="7">
                  <c:v>50.1</c:v>
                </c:pt>
                <c:pt idx="8">
                  <c:v>63</c:v>
                </c:pt>
                <c:pt idx="9">
                  <c:v>91</c:v>
                </c:pt>
                <c:pt idx="10">
                  <c:v>120</c:v>
                </c:pt>
                <c:pt idx="11">
                  <c:v>85</c:v>
                </c:pt>
                <c:pt idx="12">
                  <c:v>85</c:v>
                </c:pt>
                <c:pt idx="13">
                  <c:v>78.7</c:v>
                </c:pt>
                <c:pt idx="14">
                  <c:v>91</c:v>
                </c:pt>
                <c:pt idx="15">
                  <c:v>78.7</c:v>
                </c:pt>
                <c:pt idx="16">
                  <c:v>87.7</c:v>
                </c:pt>
                <c:pt idx="17">
                  <c:v>87.7</c:v>
                </c:pt>
                <c:pt idx="18">
                  <c:v>75</c:v>
                </c:pt>
                <c:pt idx="19">
                  <c:v>3.4000000000000004</c:v>
                </c:pt>
                <c:pt idx="20">
                  <c:v>6.85</c:v>
                </c:pt>
                <c:pt idx="21">
                  <c:v>18.399999999999999</c:v>
                </c:pt>
                <c:pt idx="22">
                  <c:v>19.299999999999997</c:v>
                </c:pt>
                <c:pt idx="23">
                  <c:v>25.2</c:v>
                </c:pt>
                <c:pt idx="24">
                  <c:v>19.399999999999999</c:v>
                </c:pt>
                <c:pt idx="25">
                  <c:v>18</c:v>
                </c:pt>
                <c:pt idx="26">
                  <c:v>36.9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E-4593-A81F-A8887A50B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67407"/>
        <c:axId val="483869487"/>
      </c:scatterChart>
      <c:valAx>
        <c:axId val="48386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MTOW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69487"/>
        <c:crosses val="autoZero"/>
        <c:crossBetween val="midCat"/>
      </c:valAx>
      <c:valAx>
        <c:axId val="48386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 Fraction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6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Structure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484397763765558E-3"/>
                  <c:y val="0.15686925514823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Sheet1!$H$3:$H$29</c:f>
              <c:numCache>
                <c:formatCode>General</c:formatCode>
                <c:ptCount val="27"/>
                <c:pt idx="0">
                  <c:v>17.5</c:v>
                </c:pt>
                <c:pt idx="1">
                  <c:v>292</c:v>
                </c:pt>
                <c:pt idx="2">
                  <c:v>102</c:v>
                </c:pt>
                <c:pt idx="3">
                  <c:v>119</c:v>
                </c:pt>
                <c:pt idx="4">
                  <c:v>137</c:v>
                </c:pt>
                <c:pt idx="5">
                  <c:v>178</c:v>
                </c:pt>
                <c:pt idx="6">
                  <c:v>248</c:v>
                </c:pt>
                <c:pt idx="7">
                  <c:v>225</c:v>
                </c:pt>
                <c:pt idx="8">
                  <c:v>305</c:v>
                </c:pt>
                <c:pt idx="9">
                  <c:v>338</c:v>
                </c:pt>
                <c:pt idx="10">
                  <c:v>400</c:v>
                </c:pt>
                <c:pt idx="11">
                  <c:v>430</c:v>
                </c:pt>
                <c:pt idx="12">
                  <c:v>450</c:v>
                </c:pt>
                <c:pt idx="13">
                  <c:v>463</c:v>
                </c:pt>
                <c:pt idx="14">
                  <c:v>573</c:v>
                </c:pt>
                <c:pt idx="15">
                  <c:v>581</c:v>
                </c:pt>
                <c:pt idx="16">
                  <c:v>692</c:v>
                </c:pt>
                <c:pt idx="17">
                  <c:v>724</c:v>
                </c:pt>
                <c:pt idx="18">
                  <c:v>350</c:v>
                </c:pt>
                <c:pt idx="19">
                  <c:v>10.85</c:v>
                </c:pt>
                <c:pt idx="20">
                  <c:v>17.48</c:v>
                </c:pt>
                <c:pt idx="21">
                  <c:v>38.76</c:v>
                </c:pt>
                <c:pt idx="22">
                  <c:v>39.6</c:v>
                </c:pt>
                <c:pt idx="23">
                  <c:v>56</c:v>
                </c:pt>
                <c:pt idx="24">
                  <c:v>59.4</c:v>
                </c:pt>
                <c:pt idx="25">
                  <c:v>62</c:v>
                </c:pt>
                <c:pt idx="26">
                  <c:v>100</c:v>
                </c:pt>
              </c:numCache>
            </c:numRef>
          </c:xVal>
          <c:yVal>
            <c:numRef>
              <c:f>Sheet1!$I$3:$I$29</c:f>
              <c:numCache>
                <c:formatCode>0.0000</c:formatCode>
                <c:ptCount val="27"/>
                <c:pt idx="0">
                  <c:v>0.1577142857142857</c:v>
                </c:pt>
                <c:pt idx="1">
                  <c:v>0.5</c:v>
                </c:pt>
                <c:pt idx="2">
                  <c:v>0.55784313725490198</c:v>
                </c:pt>
                <c:pt idx="3">
                  <c:v>0.53025210084033614</c:v>
                </c:pt>
                <c:pt idx="4">
                  <c:v>0.53503649635036499</c:v>
                </c:pt>
                <c:pt idx="5">
                  <c:v>0.44662921348314605</c:v>
                </c:pt>
                <c:pt idx="6">
                  <c:v>0.5161290322580645</c:v>
                </c:pt>
                <c:pt idx="7">
                  <c:v>0.75511111111111118</c:v>
                </c:pt>
                <c:pt idx="8">
                  <c:v>0.72459016393442621</c:v>
                </c:pt>
                <c:pt idx="9">
                  <c:v>0.73076923076923073</c:v>
                </c:pt>
                <c:pt idx="10">
                  <c:v>0.57499999999999996</c:v>
                </c:pt>
                <c:pt idx="11">
                  <c:v>0.66279069767441856</c:v>
                </c:pt>
                <c:pt idx="12">
                  <c:v>0.6333333333333333</c:v>
                </c:pt>
                <c:pt idx="13">
                  <c:v>0.71123110151187907</c:v>
                </c:pt>
                <c:pt idx="14">
                  <c:v>0.74520069808027922</c:v>
                </c:pt>
                <c:pt idx="15">
                  <c:v>0.76987951807228916</c:v>
                </c:pt>
                <c:pt idx="16">
                  <c:v>0.76632947976878607</c:v>
                </c:pt>
                <c:pt idx="17">
                  <c:v>0.77665745856353585</c:v>
                </c:pt>
                <c:pt idx="18">
                  <c:v>0.61428571428571432</c:v>
                </c:pt>
                <c:pt idx="19">
                  <c:v>0.39354838709677414</c:v>
                </c:pt>
                <c:pt idx="20">
                  <c:v>0.33352402745995424</c:v>
                </c:pt>
                <c:pt idx="21">
                  <c:v>0.31888544891640869</c:v>
                </c:pt>
                <c:pt idx="22">
                  <c:v>0.39393939393939392</c:v>
                </c:pt>
                <c:pt idx="23">
                  <c:v>0.31785714285714289</c:v>
                </c:pt>
                <c:pt idx="24">
                  <c:v>0.40404040404040403</c:v>
                </c:pt>
                <c:pt idx="25">
                  <c:v>0.37096774193548387</c:v>
                </c:pt>
                <c:pt idx="26">
                  <c:v>0.43099999999999999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0-4222-9C8E-95ECFD747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05087"/>
        <c:axId val="481306335"/>
      </c:scatterChart>
      <c:valAx>
        <c:axId val="48130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MTOW</a:t>
                </a:r>
                <a:r>
                  <a:rPr lang="en-IN" baseline="0"/>
                  <a:t> (g)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06335"/>
        <c:crosses val="autoZero"/>
        <c:crossBetween val="midCat"/>
      </c:valAx>
      <c:valAx>
        <c:axId val="4813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0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Battery</a:t>
            </a:r>
            <a:r>
              <a:rPr lang="en-IN" baseline="0"/>
              <a:t> Weight Fraction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200"/>
            <c:dispRSqr val="1"/>
            <c:dispEq val="1"/>
            <c:trendlineLbl>
              <c:layout>
                <c:manualLayout>
                  <c:x val="-0.12925624843819986"/>
                  <c:y val="-7.52265941170451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Sheet1!$H$3:$H$29</c:f>
              <c:numCache>
                <c:formatCode>General</c:formatCode>
                <c:ptCount val="27"/>
                <c:pt idx="0">
                  <c:v>17.5</c:v>
                </c:pt>
                <c:pt idx="1">
                  <c:v>292</c:v>
                </c:pt>
                <c:pt idx="2">
                  <c:v>102</c:v>
                </c:pt>
                <c:pt idx="3">
                  <c:v>119</c:v>
                </c:pt>
                <c:pt idx="4">
                  <c:v>137</c:v>
                </c:pt>
                <c:pt idx="5">
                  <c:v>178</c:v>
                </c:pt>
                <c:pt idx="6">
                  <c:v>248</c:v>
                </c:pt>
                <c:pt idx="7">
                  <c:v>225</c:v>
                </c:pt>
                <c:pt idx="8">
                  <c:v>305</c:v>
                </c:pt>
                <c:pt idx="9">
                  <c:v>338</c:v>
                </c:pt>
                <c:pt idx="10">
                  <c:v>400</c:v>
                </c:pt>
                <c:pt idx="11">
                  <c:v>430</c:v>
                </c:pt>
                <c:pt idx="12">
                  <c:v>450</c:v>
                </c:pt>
                <c:pt idx="13">
                  <c:v>463</c:v>
                </c:pt>
                <c:pt idx="14">
                  <c:v>573</c:v>
                </c:pt>
                <c:pt idx="15">
                  <c:v>581</c:v>
                </c:pt>
                <c:pt idx="16">
                  <c:v>692</c:v>
                </c:pt>
                <c:pt idx="17">
                  <c:v>724</c:v>
                </c:pt>
                <c:pt idx="18">
                  <c:v>350</c:v>
                </c:pt>
                <c:pt idx="19">
                  <c:v>10.85</c:v>
                </c:pt>
                <c:pt idx="20">
                  <c:v>17.48</c:v>
                </c:pt>
                <c:pt idx="21">
                  <c:v>38.76</c:v>
                </c:pt>
                <c:pt idx="22">
                  <c:v>39.6</c:v>
                </c:pt>
                <c:pt idx="23">
                  <c:v>56</c:v>
                </c:pt>
                <c:pt idx="24">
                  <c:v>59.4</c:v>
                </c:pt>
                <c:pt idx="25">
                  <c:v>62</c:v>
                </c:pt>
                <c:pt idx="26">
                  <c:v>100</c:v>
                </c:pt>
              </c:numCache>
            </c:numRef>
          </c:xVal>
          <c:yVal>
            <c:numRef>
              <c:f>Sheet1!$J$3:$J$29</c:f>
              <c:numCache>
                <c:formatCode>0.0000</c:formatCode>
                <c:ptCount val="27"/>
                <c:pt idx="0">
                  <c:v>0.2742857142857143</c:v>
                </c:pt>
                <c:pt idx="1">
                  <c:v>0.13698630136986301</c:v>
                </c:pt>
                <c:pt idx="2">
                  <c:v>0.17647058823529413</c:v>
                </c:pt>
                <c:pt idx="3">
                  <c:v>0.14285714285714285</c:v>
                </c:pt>
                <c:pt idx="4">
                  <c:v>0.16058394160583941</c:v>
                </c:pt>
                <c:pt idx="5">
                  <c:v>0.23595505617977527</c:v>
                </c:pt>
                <c:pt idx="6">
                  <c:v>0.18548387096774194</c:v>
                </c:pt>
                <c:pt idx="7">
                  <c:v>0.15555555555555556</c:v>
                </c:pt>
                <c:pt idx="8">
                  <c:v>6.8852459016393447E-2</c:v>
                </c:pt>
                <c:pt idx="9">
                  <c:v>0.14792899408284024</c:v>
                </c:pt>
                <c:pt idx="10">
                  <c:v>0.125</c:v>
                </c:pt>
                <c:pt idx="11">
                  <c:v>0.13953488372093023</c:v>
                </c:pt>
                <c:pt idx="12">
                  <c:v>0.17777777777777778</c:v>
                </c:pt>
                <c:pt idx="13">
                  <c:v>0.11879049676025918</c:v>
                </c:pt>
                <c:pt idx="14">
                  <c:v>9.5986038394415357E-2</c:v>
                </c:pt>
                <c:pt idx="15">
                  <c:v>9.4664371772805511E-2</c:v>
                </c:pt>
                <c:pt idx="16">
                  <c:v>0.1069364161849711</c:v>
                </c:pt>
                <c:pt idx="17">
                  <c:v>0.10220994475138122</c:v>
                </c:pt>
                <c:pt idx="18">
                  <c:v>0.17142857142857143</c:v>
                </c:pt>
                <c:pt idx="19">
                  <c:v>0.29308755760368665</c:v>
                </c:pt>
                <c:pt idx="20">
                  <c:v>0.27459954233409611</c:v>
                </c:pt>
                <c:pt idx="21">
                  <c:v>0.20639834881320951</c:v>
                </c:pt>
                <c:pt idx="22">
                  <c:v>0.11868686868686869</c:v>
                </c:pt>
                <c:pt idx="23">
                  <c:v>0.23214285714285715</c:v>
                </c:pt>
                <c:pt idx="24">
                  <c:v>0.26936026936026936</c:v>
                </c:pt>
                <c:pt idx="25">
                  <c:v>0.33870967741935482</c:v>
                </c:pt>
                <c:pt idx="2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B-4023-853B-570046491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68799"/>
        <c:axId val="478766303"/>
      </c:scatterChart>
      <c:valAx>
        <c:axId val="4787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MTOW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66303"/>
        <c:crosses val="autoZero"/>
        <c:crossBetween val="midCat"/>
      </c:valAx>
      <c:valAx>
        <c:axId val="47876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6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Electronics Weight</a:t>
            </a:r>
            <a:r>
              <a:rPr lang="en-IN" baseline="0"/>
              <a:t> Fraction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00"/>
            <c:dispRSqr val="1"/>
            <c:dispEq val="1"/>
            <c:trendlineLbl>
              <c:layout>
                <c:manualLayout>
                  <c:x val="-1.0675069826238434E-3"/>
                  <c:y val="-5.26247155638832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Sheet1!$H$3:$H$29</c:f>
              <c:numCache>
                <c:formatCode>General</c:formatCode>
                <c:ptCount val="27"/>
                <c:pt idx="0">
                  <c:v>17.5</c:v>
                </c:pt>
                <c:pt idx="1">
                  <c:v>292</c:v>
                </c:pt>
                <c:pt idx="2">
                  <c:v>102</c:v>
                </c:pt>
                <c:pt idx="3">
                  <c:v>119</c:v>
                </c:pt>
                <c:pt idx="4">
                  <c:v>137</c:v>
                </c:pt>
                <c:pt idx="5">
                  <c:v>178</c:v>
                </c:pt>
                <c:pt idx="6">
                  <c:v>248</c:v>
                </c:pt>
                <c:pt idx="7">
                  <c:v>225</c:v>
                </c:pt>
                <c:pt idx="8">
                  <c:v>305</c:v>
                </c:pt>
                <c:pt idx="9">
                  <c:v>338</c:v>
                </c:pt>
                <c:pt idx="10">
                  <c:v>400</c:v>
                </c:pt>
                <c:pt idx="11">
                  <c:v>430</c:v>
                </c:pt>
                <c:pt idx="12">
                  <c:v>450</c:v>
                </c:pt>
                <c:pt idx="13">
                  <c:v>463</c:v>
                </c:pt>
                <c:pt idx="14">
                  <c:v>573</c:v>
                </c:pt>
                <c:pt idx="15">
                  <c:v>581</c:v>
                </c:pt>
                <c:pt idx="16">
                  <c:v>692</c:v>
                </c:pt>
                <c:pt idx="17">
                  <c:v>724</c:v>
                </c:pt>
                <c:pt idx="18">
                  <c:v>350</c:v>
                </c:pt>
                <c:pt idx="19">
                  <c:v>10.85</c:v>
                </c:pt>
                <c:pt idx="20">
                  <c:v>17.48</c:v>
                </c:pt>
                <c:pt idx="21">
                  <c:v>38.76</c:v>
                </c:pt>
                <c:pt idx="22">
                  <c:v>39.6</c:v>
                </c:pt>
                <c:pt idx="23">
                  <c:v>56</c:v>
                </c:pt>
                <c:pt idx="24">
                  <c:v>59.4</c:v>
                </c:pt>
                <c:pt idx="25">
                  <c:v>62</c:v>
                </c:pt>
                <c:pt idx="26">
                  <c:v>100</c:v>
                </c:pt>
              </c:numCache>
            </c:numRef>
          </c:xVal>
          <c:yVal>
            <c:numRef>
              <c:f>Sheet1!$K$3:$K$29</c:f>
              <c:numCache>
                <c:formatCode>0.0000</c:formatCode>
                <c:ptCount val="27"/>
                <c:pt idx="0">
                  <c:v>0.56685714285714284</c:v>
                </c:pt>
                <c:pt idx="1">
                  <c:v>0.36301369863013699</c:v>
                </c:pt>
                <c:pt idx="2">
                  <c:v>0.26568627450980392</c:v>
                </c:pt>
                <c:pt idx="3">
                  <c:v>0.32689075630252101</c:v>
                </c:pt>
                <c:pt idx="4">
                  <c:v>0.30437956204379563</c:v>
                </c:pt>
                <c:pt idx="5">
                  <c:v>0.31741573033707865</c:v>
                </c:pt>
                <c:pt idx="6">
                  <c:v>0.29838709677419356</c:v>
                </c:pt>
                <c:pt idx="7">
                  <c:v>0.22266666666666668</c:v>
                </c:pt>
                <c:pt idx="8">
                  <c:v>0.20655737704918034</c:v>
                </c:pt>
                <c:pt idx="9">
                  <c:v>0.26923076923076922</c:v>
                </c:pt>
                <c:pt idx="10">
                  <c:v>0.3</c:v>
                </c:pt>
                <c:pt idx="11">
                  <c:v>0.19767441860465115</c:v>
                </c:pt>
                <c:pt idx="12">
                  <c:v>0.18888888888888888</c:v>
                </c:pt>
                <c:pt idx="13">
                  <c:v>0.16997840172786177</c:v>
                </c:pt>
                <c:pt idx="14">
                  <c:v>0.15881326352530542</c:v>
                </c:pt>
                <c:pt idx="15">
                  <c:v>0.13545611015490533</c:v>
                </c:pt>
                <c:pt idx="16">
                  <c:v>0.12673410404624277</c:v>
                </c:pt>
                <c:pt idx="17">
                  <c:v>0.12113259668508287</c:v>
                </c:pt>
                <c:pt idx="18">
                  <c:v>0.21428571428571427</c:v>
                </c:pt>
                <c:pt idx="19">
                  <c:v>0.3133640552995392</c:v>
                </c:pt>
                <c:pt idx="20">
                  <c:v>0.39187643020594964</c:v>
                </c:pt>
                <c:pt idx="21">
                  <c:v>0.4747162022703818</c:v>
                </c:pt>
                <c:pt idx="22">
                  <c:v>0.48737373737373729</c:v>
                </c:pt>
                <c:pt idx="23">
                  <c:v>0.45</c:v>
                </c:pt>
                <c:pt idx="24">
                  <c:v>0.32659932659932656</c:v>
                </c:pt>
                <c:pt idx="25">
                  <c:v>0.29032258064516131</c:v>
                </c:pt>
                <c:pt idx="26">
                  <c:v>0.36899999999999999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3-4248-BF90-BB2DE265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67407"/>
        <c:axId val="483869487"/>
      </c:scatterChart>
      <c:valAx>
        <c:axId val="48386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MTOW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69487"/>
        <c:crosses val="autoZero"/>
        <c:crossBetween val="midCat"/>
      </c:valAx>
      <c:valAx>
        <c:axId val="48386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6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'&lt;100g'!$I$1:$I$2</c:f>
              <c:strCache>
                <c:ptCount val="2"/>
                <c:pt idx="0">
                  <c:v>Weight Fractions</c:v>
                </c:pt>
                <c:pt idx="1">
                  <c:v>Structure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'&lt;100g'!$H$3:$H$11</c:f>
              <c:numCache>
                <c:formatCode>General</c:formatCode>
                <c:ptCount val="9"/>
                <c:pt idx="0">
                  <c:v>10.85</c:v>
                </c:pt>
                <c:pt idx="1">
                  <c:v>17.48</c:v>
                </c:pt>
                <c:pt idx="2">
                  <c:v>38.76</c:v>
                </c:pt>
                <c:pt idx="3">
                  <c:v>39.6</c:v>
                </c:pt>
                <c:pt idx="4">
                  <c:v>56</c:v>
                </c:pt>
                <c:pt idx="5">
                  <c:v>59.4</c:v>
                </c:pt>
                <c:pt idx="6">
                  <c:v>62</c:v>
                </c:pt>
                <c:pt idx="7">
                  <c:v>100</c:v>
                </c:pt>
                <c:pt idx="8">
                  <c:v>17.5</c:v>
                </c:pt>
              </c:numCache>
            </c:numRef>
          </c:xVal>
          <c:yVal>
            <c:numRef>
              <c:f>'&lt;100g'!$I$3:$I$11</c:f>
              <c:numCache>
                <c:formatCode>0.0000</c:formatCode>
                <c:ptCount val="9"/>
                <c:pt idx="0">
                  <c:v>0.39354838709677414</c:v>
                </c:pt>
                <c:pt idx="1">
                  <c:v>0.33352402745995424</c:v>
                </c:pt>
                <c:pt idx="2">
                  <c:v>0.31888544891640869</c:v>
                </c:pt>
                <c:pt idx="3">
                  <c:v>0.39393939393939392</c:v>
                </c:pt>
                <c:pt idx="4">
                  <c:v>0.31785714285714289</c:v>
                </c:pt>
                <c:pt idx="5">
                  <c:v>0.40404040404040403</c:v>
                </c:pt>
                <c:pt idx="6">
                  <c:v>0.37096774193548387</c:v>
                </c:pt>
                <c:pt idx="7">
                  <c:v>0.43099999999999999</c:v>
                </c:pt>
                <c:pt idx="8">
                  <c:v>0.1577142857142857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8-4807-8FC2-F107F4F4F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411071"/>
        <c:axId val="1396408575"/>
      </c:scatterChart>
      <c:valAx>
        <c:axId val="139641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08575"/>
        <c:crosses val="autoZero"/>
        <c:crossBetween val="midCat"/>
      </c:valAx>
      <c:valAx>
        <c:axId val="139640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1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89076</xdr:colOff>
      <xdr:row>4</xdr:row>
      <xdr:rowOff>23818</xdr:rowOff>
    </xdr:from>
    <xdr:to>
      <xdr:col>23</xdr:col>
      <xdr:colOff>470775</xdr:colOff>
      <xdr:row>22</xdr:row>
      <xdr:rowOff>43793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415633</xdr:colOff>
      <xdr:row>21</xdr:row>
      <xdr:rowOff>161581</xdr:rowOff>
    </xdr:from>
    <xdr:to>
      <xdr:col>32</xdr:col>
      <xdr:colOff>229913</xdr:colOff>
      <xdr:row>36</xdr:row>
      <xdr:rowOff>43792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526405</xdr:colOff>
      <xdr:row>16</xdr:row>
      <xdr:rowOff>169438</xdr:rowOff>
    </xdr:from>
    <xdr:to>
      <xdr:col>20</xdr:col>
      <xdr:colOff>393055</xdr:colOff>
      <xdr:row>33</xdr:row>
      <xdr:rowOff>79322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89076</xdr:colOff>
      <xdr:row>4</xdr:row>
      <xdr:rowOff>23818</xdr:rowOff>
    </xdr:from>
    <xdr:to>
      <xdr:col>23</xdr:col>
      <xdr:colOff>470775</xdr:colOff>
      <xdr:row>22</xdr:row>
      <xdr:rowOff>43793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415633</xdr:colOff>
      <xdr:row>21</xdr:row>
      <xdr:rowOff>161581</xdr:rowOff>
    </xdr:from>
    <xdr:to>
      <xdr:col>32</xdr:col>
      <xdr:colOff>229913</xdr:colOff>
      <xdr:row>36</xdr:row>
      <xdr:rowOff>43792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526405</xdr:colOff>
      <xdr:row>16</xdr:row>
      <xdr:rowOff>169438</xdr:rowOff>
    </xdr:from>
    <xdr:to>
      <xdr:col>20</xdr:col>
      <xdr:colOff>393055</xdr:colOff>
      <xdr:row>33</xdr:row>
      <xdr:rowOff>79322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574675</xdr:colOff>
      <xdr:row>3</xdr:row>
      <xdr:rowOff>3175</xdr:rowOff>
    </xdr:from>
    <xdr:to>
      <xdr:col>17</xdr:col>
      <xdr:colOff>187325</xdr:colOff>
      <xdr:row>17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abSelected="1" zoomScale="63" zoomScaleNormal="80" workbookViewId="0">
      <selection sqref="A1:K29"/>
    </sheetView>
  </sheetViews>
  <sheetFormatPr defaultRowHeight="14.5" x14ac:dyDescent="0.35"/>
  <cols>
    <col min="2" max="2" width="21.54296875" bestFit="1" customWidth="1"/>
    <col min="3" max="3" width="11.54296875" customWidth="1"/>
    <col min="4" max="7" width="10.6328125" customWidth="1"/>
    <col min="8" max="8" width="11.1796875" style="2" customWidth="1"/>
    <col min="9" max="11" width="15.6328125" style="2" customWidth="1"/>
    <col min="14" max="14" width="11.1796875" customWidth="1"/>
  </cols>
  <sheetData>
    <row r="1" spans="1:36" ht="15" thickBot="1" x14ac:dyDescent="0.4">
      <c r="A1" s="27" t="s">
        <v>0</v>
      </c>
      <c r="B1" s="35" t="s">
        <v>2</v>
      </c>
      <c r="C1" s="37" t="s">
        <v>37</v>
      </c>
      <c r="D1" s="38"/>
      <c r="E1" s="38"/>
      <c r="F1" s="38"/>
      <c r="G1" s="39"/>
      <c r="H1" s="40" t="s">
        <v>4</v>
      </c>
      <c r="I1" s="42" t="s">
        <v>69</v>
      </c>
      <c r="J1" s="43"/>
      <c r="K1" s="44"/>
    </row>
    <row r="2" spans="1:36" ht="18.5" customHeight="1" thickBot="1" x14ac:dyDescent="0.4">
      <c r="A2" s="26" t="s">
        <v>1</v>
      </c>
      <c r="B2" s="36"/>
      <c r="C2" s="25" t="s">
        <v>34</v>
      </c>
      <c r="D2" s="4" t="s">
        <v>35</v>
      </c>
      <c r="E2" s="5" t="s">
        <v>5</v>
      </c>
      <c r="F2" s="5" t="s">
        <v>38</v>
      </c>
      <c r="G2" s="6" t="s">
        <v>6</v>
      </c>
      <c r="H2" s="41"/>
      <c r="I2" s="45" t="s">
        <v>6</v>
      </c>
      <c r="J2" s="34" t="s">
        <v>5</v>
      </c>
      <c r="K2" s="46" t="s">
        <v>7</v>
      </c>
      <c r="N2" t="s">
        <v>7</v>
      </c>
    </row>
    <row r="3" spans="1:36" x14ac:dyDescent="0.35">
      <c r="A3" s="9">
        <v>1</v>
      </c>
      <c r="B3" s="11" t="s">
        <v>3</v>
      </c>
      <c r="C3" s="10">
        <f>3.65+0.6</f>
        <v>4.25</v>
      </c>
      <c r="D3" s="11">
        <v>0</v>
      </c>
      <c r="E3" s="11">
        <v>4.8</v>
      </c>
      <c r="F3" s="11">
        <f>1.7+1.5+2.47</f>
        <v>5.67</v>
      </c>
      <c r="G3" s="12">
        <f>0.26+2.5</f>
        <v>2.76</v>
      </c>
      <c r="H3" s="13">
        <v>17.5</v>
      </c>
      <c r="I3" s="9">
        <f>G3</f>
        <v>2.76</v>
      </c>
      <c r="J3" s="9">
        <f>E3</f>
        <v>4.8</v>
      </c>
      <c r="K3" s="9">
        <f>(C3+D3+F3)</f>
        <v>9.92</v>
      </c>
      <c r="N3" t="s">
        <v>6</v>
      </c>
    </row>
    <row r="4" spans="1:36" x14ac:dyDescent="0.35">
      <c r="A4" s="17">
        <v>2</v>
      </c>
      <c r="B4" s="17" t="s">
        <v>8</v>
      </c>
      <c r="C4" s="18">
        <f>43+17</f>
        <v>60</v>
      </c>
      <c r="D4" s="17">
        <v>5</v>
      </c>
      <c r="E4" s="17">
        <v>40</v>
      </c>
      <c r="F4" s="19">
        <f>25+16</f>
        <v>41</v>
      </c>
      <c r="G4" s="20">
        <f>H4/2</f>
        <v>146</v>
      </c>
      <c r="H4" s="21">
        <v>292</v>
      </c>
      <c r="I4" s="47">
        <f t="shared" ref="I4:I29" si="0">G4</f>
        <v>146</v>
      </c>
      <c r="J4" s="47">
        <f t="shared" ref="J4:J29" si="1">E4</f>
        <v>40</v>
      </c>
      <c r="K4" s="47">
        <f t="shared" ref="K4:K29" si="2">(C4+D4+F4)</f>
        <v>106</v>
      </c>
      <c r="N4" t="s">
        <v>5</v>
      </c>
    </row>
    <row r="5" spans="1:36" s="1" customFormat="1" x14ac:dyDescent="0.35">
      <c r="A5" s="9">
        <v>3</v>
      </c>
      <c r="B5" s="9" t="s">
        <v>9</v>
      </c>
      <c r="C5" s="10">
        <v>15.2</v>
      </c>
      <c r="D5" s="11">
        <v>0</v>
      </c>
      <c r="E5" s="11">
        <v>18</v>
      </c>
      <c r="F5" s="11">
        <v>11.9</v>
      </c>
      <c r="G5" s="12">
        <v>56.9</v>
      </c>
      <c r="H5" s="13">
        <v>102</v>
      </c>
      <c r="I5" s="9">
        <f t="shared" si="0"/>
        <v>56.9</v>
      </c>
      <c r="J5" s="9">
        <f t="shared" si="1"/>
        <v>18</v>
      </c>
      <c r="K5" s="9">
        <f t="shared" si="2"/>
        <v>27.1</v>
      </c>
      <c r="Y5"/>
      <c r="Z5"/>
      <c r="AA5"/>
      <c r="AB5"/>
      <c r="AC5"/>
      <c r="AD5"/>
      <c r="AE5"/>
      <c r="AF5"/>
      <c r="AG5"/>
      <c r="AH5"/>
      <c r="AI5"/>
      <c r="AJ5"/>
    </row>
    <row r="6" spans="1:36" x14ac:dyDescent="0.35">
      <c r="A6" s="17">
        <v>4</v>
      </c>
      <c r="B6" s="17" t="s">
        <v>10</v>
      </c>
      <c r="C6" s="18">
        <v>24</v>
      </c>
      <c r="D6" s="17">
        <v>0</v>
      </c>
      <c r="E6" s="17">
        <v>17</v>
      </c>
      <c r="F6" s="19">
        <v>14.9</v>
      </c>
      <c r="G6" s="20">
        <v>63.1</v>
      </c>
      <c r="H6" s="21">
        <v>119</v>
      </c>
      <c r="I6" s="47">
        <f t="shared" si="0"/>
        <v>63.1</v>
      </c>
      <c r="J6" s="47">
        <f t="shared" si="1"/>
        <v>17</v>
      </c>
      <c r="K6" s="47">
        <f t="shared" si="2"/>
        <v>38.9</v>
      </c>
    </row>
    <row r="7" spans="1:36" x14ac:dyDescent="0.35">
      <c r="A7" s="9">
        <v>5</v>
      </c>
      <c r="B7" s="9" t="s">
        <v>11</v>
      </c>
      <c r="C7" s="10">
        <v>24</v>
      </c>
      <c r="D7" s="11">
        <v>0</v>
      </c>
      <c r="E7" s="11">
        <v>22</v>
      </c>
      <c r="F7" s="11">
        <v>17.7</v>
      </c>
      <c r="G7" s="12">
        <v>73.3</v>
      </c>
      <c r="H7" s="13">
        <v>137</v>
      </c>
      <c r="I7" s="9">
        <f t="shared" si="0"/>
        <v>73.3</v>
      </c>
      <c r="J7" s="9">
        <f t="shared" si="1"/>
        <v>22</v>
      </c>
      <c r="K7" s="9">
        <f t="shared" si="2"/>
        <v>41.7</v>
      </c>
    </row>
    <row r="8" spans="1:36" x14ac:dyDescent="0.35">
      <c r="A8" s="17">
        <v>6</v>
      </c>
      <c r="B8" s="17" t="s">
        <v>12</v>
      </c>
      <c r="C8" s="18">
        <v>38</v>
      </c>
      <c r="D8" s="17">
        <v>0</v>
      </c>
      <c r="E8" s="17">
        <v>42</v>
      </c>
      <c r="F8" s="19">
        <v>18.5</v>
      </c>
      <c r="G8" s="20">
        <v>79.5</v>
      </c>
      <c r="H8" s="21">
        <v>178</v>
      </c>
      <c r="I8" s="47">
        <f t="shared" si="0"/>
        <v>79.5</v>
      </c>
      <c r="J8" s="47">
        <f t="shared" si="1"/>
        <v>42</v>
      </c>
      <c r="K8" s="47">
        <f t="shared" si="2"/>
        <v>56.5</v>
      </c>
      <c r="M8" t="s">
        <v>39</v>
      </c>
      <c r="N8">
        <f>CORREL(H3:H29,I3:I29)</f>
        <v>0.99010220827822559</v>
      </c>
    </row>
    <row r="9" spans="1:36" x14ac:dyDescent="0.35">
      <c r="A9" s="9">
        <v>7</v>
      </c>
      <c r="B9" s="9" t="s">
        <v>13</v>
      </c>
      <c r="C9" s="10">
        <v>32</v>
      </c>
      <c r="D9" s="11">
        <v>10</v>
      </c>
      <c r="E9" s="11">
        <v>46</v>
      </c>
      <c r="F9" s="11">
        <v>32</v>
      </c>
      <c r="G9" s="12">
        <v>128</v>
      </c>
      <c r="H9" s="13">
        <v>248</v>
      </c>
      <c r="I9" s="9">
        <f t="shared" si="0"/>
        <v>128</v>
      </c>
      <c r="J9" s="9">
        <f t="shared" si="1"/>
        <v>46</v>
      </c>
      <c r="K9" s="9">
        <f t="shared" si="2"/>
        <v>74</v>
      </c>
      <c r="M9" t="s">
        <v>40</v>
      </c>
      <c r="N9">
        <f>CORREL(H3:H29,K3:K29)</f>
        <v>0.84291921591209396</v>
      </c>
    </row>
    <row r="10" spans="1:36" x14ac:dyDescent="0.35">
      <c r="A10" s="17">
        <v>8</v>
      </c>
      <c r="B10" s="17" t="s">
        <v>14</v>
      </c>
      <c r="C10" s="18">
        <v>30.5</v>
      </c>
      <c r="D10" s="17">
        <v>0</v>
      </c>
      <c r="E10" s="17">
        <v>35</v>
      </c>
      <c r="F10" s="19">
        <v>19.600000000000001</v>
      </c>
      <c r="G10" s="20">
        <v>169.9</v>
      </c>
      <c r="H10" s="21">
        <v>225</v>
      </c>
      <c r="I10" s="47">
        <f t="shared" si="0"/>
        <v>169.9</v>
      </c>
      <c r="J10" s="47">
        <f t="shared" si="1"/>
        <v>35</v>
      </c>
      <c r="K10" s="47">
        <f t="shared" si="2"/>
        <v>50.1</v>
      </c>
      <c r="M10" t="s">
        <v>41</v>
      </c>
      <c r="N10">
        <f>CORREL(H3:H29,J3:J29)</f>
        <v>0.91595351293447624</v>
      </c>
    </row>
    <row r="11" spans="1:36" x14ac:dyDescent="0.35">
      <c r="A11" s="9">
        <v>9</v>
      </c>
      <c r="B11" s="9" t="s">
        <v>15</v>
      </c>
      <c r="C11" s="10">
        <v>43</v>
      </c>
      <c r="D11" s="11">
        <v>0</v>
      </c>
      <c r="E11" s="11">
        <v>21</v>
      </c>
      <c r="F11" s="11">
        <v>20</v>
      </c>
      <c r="G11" s="12">
        <v>221</v>
      </c>
      <c r="H11" s="13">
        <v>305</v>
      </c>
      <c r="I11" s="9">
        <f t="shared" si="0"/>
        <v>221</v>
      </c>
      <c r="J11" s="9">
        <f t="shared" si="1"/>
        <v>21</v>
      </c>
      <c r="K11" s="9">
        <f t="shared" si="2"/>
        <v>63</v>
      </c>
    </row>
    <row r="12" spans="1:36" x14ac:dyDescent="0.35">
      <c r="A12" s="17">
        <v>10</v>
      </c>
      <c r="B12" s="17" t="s">
        <v>16</v>
      </c>
      <c r="C12" s="18">
        <v>62</v>
      </c>
      <c r="D12" s="17">
        <v>0</v>
      </c>
      <c r="E12" s="17">
        <v>50</v>
      </c>
      <c r="F12" s="19">
        <v>29</v>
      </c>
      <c r="G12" s="20">
        <v>247</v>
      </c>
      <c r="H12" s="21">
        <v>338</v>
      </c>
      <c r="I12" s="47">
        <f t="shared" si="0"/>
        <v>247</v>
      </c>
      <c r="J12" s="47">
        <f t="shared" si="1"/>
        <v>50</v>
      </c>
      <c r="K12" s="47">
        <f t="shared" si="2"/>
        <v>91</v>
      </c>
    </row>
    <row r="13" spans="1:36" x14ac:dyDescent="0.35">
      <c r="A13" s="9">
        <v>11</v>
      </c>
      <c r="B13" s="9" t="s">
        <v>17</v>
      </c>
      <c r="C13" s="10">
        <v>93</v>
      </c>
      <c r="D13" s="11">
        <v>0</v>
      </c>
      <c r="E13" s="11">
        <v>50</v>
      </c>
      <c r="F13" s="11">
        <v>27</v>
      </c>
      <c r="G13" s="12">
        <v>230</v>
      </c>
      <c r="H13" s="13">
        <v>400</v>
      </c>
      <c r="I13" s="9">
        <f t="shared" si="0"/>
        <v>230</v>
      </c>
      <c r="J13" s="9">
        <f t="shared" si="1"/>
        <v>50</v>
      </c>
      <c r="K13" s="9">
        <f t="shared" si="2"/>
        <v>120</v>
      </c>
    </row>
    <row r="14" spans="1:36" x14ac:dyDescent="0.35">
      <c r="A14" s="17">
        <v>12</v>
      </c>
      <c r="B14" s="17" t="s">
        <v>18</v>
      </c>
      <c r="C14" s="18">
        <v>65</v>
      </c>
      <c r="D14" s="17">
        <v>0</v>
      </c>
      <c r="E14" s="17">
        <v>60</v>
      </c>
      <c r="F14" s="19">
        <v>20</v>
      </c>
      <c r="G14" s="20">
        <v>285</v>
      </c>
      <c r="H14" s="21">
        <v>430</v>
      </c>
      <c r="I14" s="47">
        <f t="shared" si="0"/>
        <v>285</v>
      </c>
      <c r="J14" s="47">
        <f t="shared" si="1"/>
        <v>60</v>
      </c>
      <c r="K14" s="47">
        <f t="shared" si="2"/>
        <v>85</v>
      </c>
    </row>
    <row r="15" spans="1:36" x14ac:dyDescent="0.35">
      <c r="A15" s="9">
        <v>13</v>
      </c>
      <c r="B15" s="9" t="s">
        <v>19</v>
      </c>
      <c r="C15" s="10">
        <v>65</v>
      </c>
      <c r="D15" s="11">
        <v>0</v>
      </c>
      <c r="E15" s="11">
        <v>80</v>
      </c>
      <c r="F15" s="11">
        <v>20</v>
      </c>
      <c r="G15" s="12">
        <v>285</v>
      </c>
      <c r="H15" s="13">
        <v>450</v>
      </c>
      <c r="I15" s="9">
        <f t="shared" si="0"/>
        <v>285</v>
      </c>
      <c r="J15" s="9">
        <f t="shared" si="1"/>
        <v>80</v>
      </c>
      <c r="K15" s="9">
        <f t="shared" si="2"/>
        <v>85</v>
      </c>
    </row>
    <row r="16" spans="1:36" x14ac:dyDescent="0.35">
      <c r="A16" s="17">
        <v>14</v>
      </c>
      <c r="B16" s="17" t="s">
        <v>20</v>
      </c>
      <c r="C16" s="18">
        <v>58.7</v>
      </c>
      <c r="D16" s="17">
        <v>0</v>
      </c>
      <c r="E16" s="17">
        <v>55</v>
      </c>
      <c r="F16" s="19">
        <v>20</v>
      </c>
      <c r="G16" s="20">
        <v>329.3</v>
      </c>
      <c r="H16" s="21">
        <v>463</v>
      </c>
      <c r="I16" s="47">
        <f t="shared" si="0"/>
        <v>329.3</v>
      </c>
      <c r="J16" s="47">
        <f t="shared" si="1"/>
        <v>55</v>
      </c>
      <c r="K16" s="47">
        <f t="shared" si="2"/>
        <v>78.7</v>
      </c>
    </row>
    <row r="17" spans="1:11" x14ac:dyDescent="0.35">
      <c r="A17" s="9">
        <v>15</v>
      </c>
      <c r="B17" s="9" t="s">
        <v>21</v>
      </c>
      <c r="C17" s="10">
        <v>62</v>
      </c>
      <c r="D17" s="11">
        <v>0</v>
      </c>
      <c r="E17" s="11">
        <v>55</v>
      </c>
      <c r="F17" s="11">
        <v>29</v>
      </c>
      <c r="G17" s="12">
        <v>427</v>
      </c>
      <c r="H17" s="13">
        <v>573</v>
      </c>
      <c r="I17" s="9">
        <f t="shared" si="0"/>
        <v>427</v>
      </c>
      <c r="J17" s="9">
        <f t="shared" si="1"/>
        <v>55</v>
      </c>
      <c r="K17" s="9">
        <f t="shared" si="2"/>
        <v>91</v>
      </c>
    </row>
    <row r="18" spans="1:11" x14ac:dyDescent="0.35">
      <c r="A18" s="17">
        <v>16</v>
      </c>
      <c r="B18" s="17" t="s">
        <v>22</v>
      </c>
      <c r="C18" s="18">
        <v>58.7</v>
      </c>
      <c r="D18" s="17">
        <v>0</v>
      </c>
      <c r="E18" s="17">
        <v>55</v>
      </c>
      <c r="F18" s="19">
        <v>20</v>
      </c>
      <c r="G18" s="20">
        <v>447.3</v>
      </c>
      <c r="H18" s="21">
        <v>581</v>
      </c>
      <c r="I18" s="47">
        <f t="shared" si="0"/>
        <v>447.3</v>
      </c>
      <c r="J18" s="47">
        <f t="shared" si="1"/>
        <v>55</v>
      </c>
      <c r="K18" s="47">
        <f t="shared" si="2"/>
        <v>78.7</v>
      </c>
    </row>
    <row r="19" spans="1:11" x14ac:dyDescent="0.35">
      <c r="A19" s="9">
        <v>17</v>
      </c>
      <c r="B19" s="9" t="s">
        <v>24</v>
      </c>
      <c r="C19" s="10">
        <v>58.7</v>
      </c>
      <c r="D19" s="11">
        <v>0</v>
      </c>
      <c r="E19" s="11">
        <v>74</v>
      </c>
      <c r="F19" s="11">
        <v>29</v>
      </c>
      <c r="G19" s="12">
        <v>530.29999999999995</v>
      </c>
      <c r="H19" s="13">
        <v>692</v>
      </c>
      <c r="I19" s="9">
        <f t="shared" si="0"/>
        <v>530.29999999999995</v>
      </c>
      <c r="J19" s="9">
        <f t="shared" si="1"/>
        <v>74</v>
      </c>
      <c r="K19" s="9">
        <f t="shared" si="2"/>
        <v>87.7</v>
      </c>
    </row>
    <row r="20" spans="1:11" x14ac:dyDescent="0.35">
      <c r="A20" s="17">
        <v>18</v>
      </c>
      <c r="B20" s="17" t="s">
        <v>23</v>
      </c>
      <c r="C20" s="18">
        <v>58.7</v>
      </c>
      <c r="D20" s="17">
        <v>0</v>
      </c>
      <c r="E20" s="17">
        <v>74</v>
      </c>
      <c r="F20" s="19">
        <v>29</v>
      </c>
      <c r="G20" s="20">
        <v>562.29999999999995</v>
      </c>
      <c r="H20" s="21">
        <v>724</v>
      </c>
      <c r="I20" s="47">
        <f t="shared" si="0"/>
        <v>562.29999999999995</v>
      </c>
      <c r="J20" s="47">
        <f t="shared" si="1"/>
        <v>74</v>
      </c>
      <c r="K20" s="47">
        <f t="shared" si="2"/>
        <v>87.7</v>
      </c>
    </row>
    <row r="21" spans="1:11" x14ac:dyDescent="0.35">
      <c r="A21" s="9">
        <v>19</v>
      </c>
      <c r="B21" s="9" t="s">
        <v>25</v>
      </c>
      <c r="C21" s="10">
        <f>30+15</f>
        <v>45</v>
      </c>
      <c r="D21" s="11">
        <v>0</v>
      </c>
      <c r="E21" s="11">
        <v>60</v>
      </c>
      <c r="F21" s="11">
        <f>20+10</f>
        <v>30</v>
      </c>
      <c r="G21" s="12">
        <f>350-135</f>
        <v>215</v>
      </c>
      <c r="H21" s="13">
        <v>350</v>
      </c>
      <c r="I21" s="9">
        <f t="shared" si="0"/>
        <v>215</v>
      </c>
      <c r="J21" s="9">
        <f t="shared" si="1"/>
        <v>60</v>
      </c>
      <c r="K21" s="9">
        <f t="shared" si="2"/>
        <v>75</v>
      </c>
    </row>
    <row r="22" spans="1:11" x14ac:dyDescent="0.35">
      <c r="A22" s="17">
        <v>20</v>
      </c>
      <c r="B22" s="17" t="s">
        <v>26</v>
      </c>
      <c r="C22" s="18">
        <v>1.3</v>
      </c>
      <c r="D22" s="17">
        <v>0</v>
      </c>
      <c r="E22" s="17">
        <v>3.18</v>
      </c>
      <c r="F22" s="19">
        <v>2.1</v>
      </c>
      <c r="G22" s="20">
        <v>4.2699999999999996</v>
      </c>
      <c r="H22" s="21">
        <v>10.85</v>
      </c>
      <c r="I22" s="47">
        <f t="shared" si="0"/>
        <v>4.2699999999999996</v>
      </c>
      <c r="J22" s="47">
        <f t="shared" si="1"/>
        <v>3.18</v>
      </c>
      <c r="K22" s="47">
        <f t="shared" si="2"/>
        <v>3.4000000000000004</v>
      </c>
    </row>
    <row r="23" spans="1:11" x14ac:dyDescent="0.35">
      <c r="A23" s="9">
        <v>21</v>
      </c>
      <c r="B23" s="9" t="s">
        <v>27</v>
      </c>
      <c r="C23" s="10">
        <v>3.65</v>
      </c>
      <c r="D23" s="11">
        <v>0</v>
      </c>
      <c r="E23" s="11">
        <v>4.8</v>
      </c>
      <c r="F23" s="11">
        <v>3.2</v>
      </c>
      <c r="G23" s="12">
        <v>5.83</v>
      </c>
      <c r="H23" s="13">
        <v>17.48</v>
      </c>
      <c r="I23" s="9">
        <f t="shared" si="0"/>
        <v>5.83</v>
      </c>
      <c r="J23" s="9">
        <f t="shared" si="1"/>
        <v>4.8</v>
      </c>
      <c r="K23" s="9">
        <f t="shared" si="2"/>
        <v>6.85</v>
      </c>
    </row>
    <row r="24" spans="1:11" x14ac:dyDescent="0.35">
      <c r="A24" s="17">
        <v>22</v>
      </c>
      <c r="B24" s="17" t="s">
        <v>28</v>
      </c>
      <c r="C24" s="18">
        <v>11.9</v>
      </c>
      <c r="D24" s="17">
        <v>0</v>
      </c>
      <c r="E24" s="17">
        <v>8</v>
      </c>
      <c r="F24" s="19">
        <v>6.5</v>
      </c>
      <c r="G24" s="20">
        <v>12.36</v>
      </c>
      <c r="H24" s="21">
        <v>38.76</v>
      </c>
      <c r="I24" s="47">
        <f t="shared" si="0"/>
        <v>12.36</v>
      </c>
      <c r="J24" s="47">
        <f t="shared" si="1"/>
        <v>8</v>
      </c>
      <c r="K24" s="47">
        <f t="shared" si="2"/>
        <v>18.399999999999999</v>
      </c>
    </row>
    <row r="25" spans="1:11" x14ac:dyDescent="0.35">
      <c r="A25" s="9">
        <v>23</v>
      </c>
      <c r="B25" s="9" t="s">
        <v>29</v>
      </c>
      <c r="C25" s="10">
        <v>7.2</v>
      </c>
      <c r="D25" s="11">
        <v>7</v>
      </c>
      <c r="E25" s="11">
        <v>4.7</v>
      </c>
      <c r="F25" s="11">
        <v>5.0999999999999996</v>
      </c>
      <c r="G25" s="12">
        <v>15.6</v>
      </c>
      <c r="H25" s="13">
        <v>39.6</v>
      </c>
      <c r="I25" s="9">
        <f t="shared" si="0"/>
        <v>15.6</v>
      </c>
      <c r="J25" s="9">
        <f t="shared" si="1"/>
        <v>4.7</v>
      </c>
      <c r="K25" s="9">
        <f t="shared" si="2"/>
        <v>19.299999999999997</v>
      </c>
    </row>
    <row r="26" spans="1:11" x14ac:dyDescent="0.35">
      <c r="A26" s="17">
        <v>24</v>
      </c>
      <c r="B26" s="17" t="s">
        <v>30</v>
      </c>
      <c r="C26" s="18">
        <v>19.5</v>
      </c>
      <c r="D26" s="17">
        <v>0</v>
      </c>
      <c r="E26" s="17">
        <v>13</v>
      </c>
      <c r="F26" s="19">
        <v>5.7</v>
      </c>
      <c r="G26" s="20">
        <v>17.8</v>
      </c>
      <c r="H26" s="21">
        <v>56</v>
      </c>
      <c r="I26" s="47">
        <f t="shared" si="0"/>
        <v>17.8</v>
      </c>
      <c r="J26" s="47">
        <f t="shared" si="1"/>
        <v>13</v>
      </c>
      <c r="K26" s="47">
        <f t="shared" si="2"/>
        <v>25.2</v>
      </c>
    </row>
    <row r="27" spans="1:11" x14ac:dyDescent="0.35">
      <c r="A27" s="9">
        <v>25</v>
      </c>
      <c r="B27" s="9" t="s">
        <v>31</v>
      </c>
      <c r="C27" s="10">
        <v>12.9</v>
      </c>
      <c r="D27" s="11">
        <v>0</v>
      </c>
      <c r="E27" s="11">
        <v>16</v>
      </c>
      <c r="F27" s="11">
        <v>6.5</v>
      </c>
      <c r="G27" s="12">
        <v>24</v>
      </c>
      <c r="H27" s="13">
        <v>59.4</v>
      </c>
      <c r="I27" s="9">
        <f t="shared" si="0"/>
        <v>24</v>
      </c>
      <c r="J27" s="9">
        <f t="shared" si="1"/>
        <v>16</v>
      </c>
      <c r="K27" s="9">
        <f t="shared" si="2"/>
        <v>19.399999999999999</v>
      </c>
    </row>
    <row r="28" spans="1:11" x14ac:dyDescent="0.35">
      <c r="A28" s="17">
        <v>26</v>
      </c>
      <c r="B28" s="17" t="s">
        <v>32</v>
      </c>
      <c r="C28" s="18">
        <v>12</v>
      </c>
      <c r="D28" s="17">
        <v>0</v>
      </c>
      <c r="E28" s="17">
        <v>21</v>
      </c>
      <c r="F28" s="19">
        <v>6</v>
      </c>
      <c r="G28" s="20">
        <v>23</v>
      </c>
      <c r="H28" s="21">
        <v>62</v>
      </c>
      <c r="I28" s="47">
        <f t="shared" si="0"/>
        <v>23</v>
      </c>
      <c r="J28" s="47">
        <f t="shared" si="1"/>
        <v>21</v>
      </c>
      <c r="K28" s="47">
        <f t="shared" si="2"/>
        <v>18</v>
      </c>
    </row>
    <row r="29" spans="1:11" x14ac:dyDescent="0.35">
      <c r="A29" s="9">
        <v>27</v>
      </c>
      <c r="B29" s="9" t="s">
        <v>33</v>
      </c>
      <c r="C29" s="10">
        <v>22</v>
      </c>
      <c r="D29" s="11">
        <v>0</v>
      </c>
      <c r="E29" s="11">
        <v>20</v>
      </c>
      <c r="F29" s="11">
        <v>14.9</v>
      </c>
      <c r="G29" s="12">
        <v>43.1</v>
      </c>
      <c r="H29" s="13">
        <v>100</v>
      </c>
      <c r="I29" s="9">
        <f t="shared" si="0"/>
        <v>43.1</v>
      </c>
      <c r="J29" s="9">
        <f t="shared" si="1"/>
        <v>20</v>
      </c>
      <c r="K29" s="9">
        <f t="shared" si="2"/>
        <v>36.9</v>
      </c>
    </row>
    <row r="30" spans="1:11" x14ac:dyDescent="0.35">
      <c r="I30" s="3"/>
      <c r="J30" s="3"/>
      <c r="K30" s="3"/>
    </row>
  </sheetData>
  <mergeCells count="4">
    <mergeCell ref="B1:B2"/>
    <mergeCell ref="C1:G1"/>
    <mergeCell ref="H1:H2"/>
    <mergeCell ref="I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zoomScale="93" zoomScaleNormal="80" workbookViewId="0">
      <selection activeCell="A21" activeCellId="1" sqref="A4:XFD12 A21:XFD21"/>
    </sheetView>
  </sheetViews>
  <sheetFormatPr defaultRowHeight="14.5" x14ac:dyDescent="0.35"/>
  <cols>
    <col min="2" max="2" width="21.54296875" bestFit="1" customWidth="1"/>
    <col min="3" max="3" width="11.54296875" customWidth="1"/>
    <col min="4" max="7" width="10.6328125" customWidth="1"/>
    <col min="8" max="8" width="11.1796875" style="2" customWidth="1"/>
    <col min="9" max="11" width="15.6328125" style="2" customWidth="1"/>
    <col min="14" max="14" width="11.1796875" customWidth="1"/>
  </cols>
  <sheetData>
    <row r="1" spans="1:36" ht="15" thickBot="1" x14ac:dyDescent="0.4">
      <c r="A1" s="27" t="s">
        <v>0</v>
      </c>
      <c r="B1" s="35" t="s">
        <v>2</v>
      </c>
      <c r="C1" s="37" t="s">
        <v>37</v>
      </c>
      <c r="D1" s="38"/>
      <c r="E1" s="38"/>
      <c r="F1" s="38"/>
      <c r="G1" s="39"/>
      <c r="H1" s="40" t="s">
        <v>4</v>
      </c>
      <c r="I1" s="42" t="s">
        <v>36</v>
      </c>
      <c r="J1" s="43"/>
      <c r="K1" s="44"/>
    </row>
    <row r="2" spans="1:36" ht="18.5" customHeight="1" thickBot="1" x14ac:dyDescent="0.4">
      <c r="A2" s="26" t="s">
        <v>1</v>
      </c>
      <c r="B2" s="36"/>
      <c r="C2" s="25" t="s">
        <v>34</v>
      </c>
      <c r="D2" s="4" t="s">
        <v>35</v>
      </c>
      <c r="E2" s="5" t="s">
        <v>5</v>
      </c>
      <c r="F2" s="5" t="s">
        <v>38</v>
      </c>
      <c r="G2" s="6" t="s">
        <v>6</v>
      </c>
      <c r="H2" s="41"/>
      <c r="I2" s="7" t="s">
        <v>6</v>
      </c>
      <c r="J2" s="8" t="s">
        <v>5</v>
      </c>
      <c r="K2" s="6" t="s">
        <v>7</v>
      </c>
      <c r="N2" t="s">
        <v>7</v>
      </c>
    </row>
    <row r="3" spans="1:36" x14ac:dyDescent="0.35">
      <c r="A3" s="9">
        <v>1</v>
      </c>
      <c r="B3" s="11" t="s">
        <v>3</v>
      </c>
      <c r="C3" s="10">
        <f>3.65+0.6</f>
        <v>4.25</v>
      </c>
      <c r="D3" s="11">
        <v>0</v>
      </c>
      <c r="E3" s="11">
        <v>4.8</v>
      </c>
      <c r="F3" s="11">
        <f>1.7+1.5+2.47</f>
        <v>5.67</v>
      </c>
      <c r="G3" s="12">
        <f>0.26+2.5</f>
        <v>2.76</v>
      </c>
      <c r="H3" s="13">
        <v>17.5</v>
      </c>
      <c r="I3" s="14">
        <f t="shared" ref="I3:I29" si="0">G3/H3</f>
        <v>0.1577142857142857</v>
      </c>
      <c r="J3" s="15">
        <f t="shared" ref="J3:J29" si="1">E3/H3</f>
        <v>0.2742857142857143</v>
      </c>
      <c r="K3" s="16">
        <f t="shared" ref="K3:K29" si="2">(C3+D3+F3)/H3</f>
        <v>0.56685714285714284</v>
      </c>
      <c r="N3" t="s">
        <v>6</v>
      </c>
    </row>
    <row r="4" spans="1:36" x14ac:dyDescent="0.35">
      <c r="A4" s="17">
        <v>2</v>
      </c>
      <c r="B4" s="17" t="s">
        <v>8</v>
      </c>
      <c r="C4" s="18">
        <f>43+17</f>
        <v>60</v>
      </c>
      <c r="D4" s="17">
        <v>5</v>
      </c>
      <c r="E4" s="17">
        <v>40</v>
      </c>
      <c r="F4" s="19">
        <f>25+16</f>
        <v>41</v>
      </c>
      <c r="G4" s="20">
        <f>H4/2</f>
        <v>146</v>
      </c>
      <c r="H4" s="21">
        <v>292</v>
      </c>
      <c r="I4" s="22">
        <f t="shared" si="0"/>
        <v>0.5</v>
      </c>
      <c r="J4" s="23">
        <f t="shared" si="1"/>
        <v>0.13698630136986301</v>
      </c>
      <c r="K4" s="24">
        <f t="shared" si="2"/>
        <v>0.36301369863013699</v>
      </c>
      <c r="N4" t="s">
        <v>5</v>
      </c>
    </row>
    <row r="5" spans="1:36" s="1" customFormat="1" x14ac:dyDescent="0.35">
      <c r="A5" s="9">
        <v>3</v>
      </c>
      <c r="B5" s="9" t="s">
        <v>9</v>
      </c>
      <c r="C5" s="10">
        <v>15.2</v>
      </c>
      <c r="D5" s="11">
        <v>0</v>
      </c>
      <c r="E5" s="11">
        <v>18</v>
      </c>
      <c r="F5" s="11">
        <v>11.9</v>
      </c>
      <c r="G5" s="12">
        <v>56.9</v>
      </c>
      <c r="H5" s="13">
        <v>102</v>
      </c>
      <c r="I5" s="14">
        <f t="shared" si="0"/>
        <v>0.55784313725490198</v>
      </c>
      <c r="J5" s="15">
        <f t="shared" si="1"/>
        <v>0.17647058823529413</v>
      </c>
      <c r="K5" s="16">
        <f t="shared" si="2"/>
        <v>0.26568627450980392</v>
      </c>
      <c r="Y5"/>
      <c r="Z5"/>
      <c r="AA5"/>
      <c r="AB5"/>
      <c r="AC5"/>
      <c r="AD5"/>
      <c r="AE5"/>
      <c r="AF5"/>
      <c r="AG5"/>
      <c r="AH5"/>
      <c r="AI5"/>
      <c r="AJ5"/>
    </row>
    <row r="6" spans="1:36" x14ac:dyDescent="0.35">
      <c r="A6" s="17">
        <v>4</v>
      </c>
      <c r="B6" s="17" t="s">
        <v>10</v>
      </c>
      <c r="C6" s="18">
        <v>24</v>
      </c>
      <c r="D6" s="17">
        <v>0</v>
      </c>
      <c r="E6" s="17">
        <v>17</v>
      </c>
      <c r="F6" s="19">
        <v>14.9</v>
      </c>
      <c r="G6" s="20">
        <v>63.1</v>
      </c>
      <c r="H6" s="21">
        <v>119</v>
      </c>
      <c r="I6" s="22">
        <f t="shared" si="0"/>
        <v>0.53025210084033614</v>
      </c>
      <c r="J6" s="23">
        <f t="shared" si="1"/>
        <v>0.14285714285714285</v>
      </c>
      <c r="K6" s="24">
        <f t="shared" si="2"/>
        <v>0.32689075630252101</v>
      </c>
    </row>
    <row r="7" spans="1:36" x14ac:dyDescent="0.35">
      <c r="A7" s="9">
        <v>5</v>
      </c>
      <c r="B7" s="9" t="s">
        <v>11</v>
      </c>
      <c r="C7" s="10">
        <v>24</v>
      </c>
      <c r="D7" s="11">
        <v>0</v>
      </c>
      <c r="E7" s="11">
        <v>22</v>
      </c>
      <c r="F7" s="11">
        <v>17.7</v>
      </c>
      <c r="G7" s="12">
        <v>73.3</v>
      </c>
      <c r="H7" s="13">
        <v>137</v>
      </c>
      <c r="I7" s="14">
        <f t="shared" si="0"/>
        <v>0.53503649635036499</v>
      </c>
      <c r="J7" s="15">
        <f t="shared" si="1"/>
        <v>0.16058394160583941</v>
      </c>
      <c r="K7" s="16">
        <f t="shared" si="2"/>
        <v>0.30437956204379563</v>
      </c>
    </row>
    <row r="8" spans="1:36" x14ac:dyDescent="0.35">
      <c r="A8" s="17">
        <v>6</v>
      </c>
      <c r="B8" s="17" t="s">
        <v>12</v>
      </c>
      <c r="C8" s="18">
        <v>38</v>
      </c>
      <c r="D8" s="17">
        <v>0</v>
      </c>
      <c r="E8" s="17">
        <v>42</v>
      </c>
      <c r="F8" s="19">
        <v>18.5</v>
      </c>
      <c r="G8" s="20">
        <v>79.5</v>
      </c>
      <c r="H8" s="21">
        <v>178</v>
      </c>
      <c r="I8" s="22">
        <f t="shared" si="0"/>
        <v>0.44662921348314605</v>
      </c>
      <c r="J8" s="23">
        <f t="shared" si="1"/>
        <v>0.23595505617977527</v>
      </c>
      <c r="K8" s="24">
        <f t="shared" si="2"/>
        <v>0.31741573033707865</v>
      </c>
      <c r="M8" t="s">
        <v>39</v>
      </c>
      <c r="N8">
        <f>CORREL(H3:H29,I3:I29)</f>
        <v>0.85154021144078418</v>
      </c>
    </row>
    <row r="9" spans="1:36" x14ac:dyDescent="0.35">
      <c r="A9" s="9">
        <v>7</v>
      </c>
      <c r="B9" s="9" t="s">
        <v>13</v>
      </c>
      <c r="C9" s="10">
        <v>32</v>
      </c>
      <c r="D9" s="11">
        <v>10</v>
      </c>
      <c r="E9" s="11">
        <v>46</v>
      </c>
      <c r="F9" s="11">
        <v>32</v>
      </c>
      <c r="G9" s="12">
        <v>128</v>
      </c>
      <c r="H9" s="13">
        <v>248</v>
      </c>
      <c r="I9" s="14">
        <f t="shared" si="0"/>
        <v>0.5161290322580645</v>
      </c>
      <c r="J9" s="15">
        <f t="shared" si="1"/>
        <v>0.18548387096774194</v>
      </c>
      <c r="K9" s="16">
        <f t="shared" si="2"/>
        <v>0.29838709677419356</v>
      </c>
      <c r="M9" t="s">
        <v>40</v>
      </c>
      <c r="N9">
        <f>CORREL(H3:H29,K3:K29)</f>
        <v>-0.82897388027156016</v>
      </c>
    </row>
    <row r="10" spans="1:36" x14ac:dyDescent="0.35">
      <c r="A10" s="17">
        <v>8</v>
      </c>
      <c r="B10" s="17" t="s">
        <v>14</v>
      </c>
      <c r="C10" s="18">
        <v>30.5</v>
      </c>
      <c r="D10" s="17">
        <v>0</v>
      </c>
      <c r="E10" s="17">
        <v>35</v>
      </c>
      <c r="F10" s="19">
        <v>19.600000000000001</v>
      </c>
      <c r="G10" s="20">
        <v>169.9</v>
      </c>
      <c r="H10" s="21">
        <v>225</v>
      </c>
      <c r="I10" s="22">
        <f t="shared" si="0"/>
        <v>0.75511111111111118</v>
      </c>
      <c r="J10" s="23">
        <f t="shared" si="1"/>
        <v>0.15555555555555556</v>
      </c>
      <c r="K10" s="24">
        <f t="shared" si="2"/>
        <v>0.22266666666666668</v>
      </c>
      <c r="M10" t="s">
        <v>41</v>
      </c>
      <c r="N10">
        <f>CORREL(H3:H29,J3:J29)</f>
        <v>-0.71830377443631088</v>
      </c>
    </row>
    <row r="11" spans="1:36" x14ac:dyDescent="0.35">
      <c r="A11" s="9">
        <v>9</v>
      </c>
      <c r="B11" s="9" t="s">
        <v>15</v>
      </c>
      <c r="C11" s="10">
        <v>43</v>
      </c>
      <c r="D11" s="11">
        <v>0</v>
      </c>
      <c r="E11" s="11">
        <v>21</v>
      </c>
      <c r="F11" s="11">
        <v>20</v>
      </c>
      <c r="G11" s="12">
        <v>221</v>
      </c>
      <c r="H11" s="13">
        <v>305</v>
      </c>
      <c r="I11" s="14">
        <f t="shared" si="0"/>
        <v>0.72459016393442621</v>
      </c>
      <c r="J11" s="15">
        <f t="shared" si="1"/>
        <v>6.8852459016393447E-2</v>
      </c>
      <c r="K11" s="16">
        <f t="shared" si="2"/>
        <v>0.20655737704918034</v>
      </c>
    </row>
    <row r="12" spans="1:36" x14ac:dyDescent="0.35">
      <c r="A12" s="17">
        <v>10</v>
      </c>
      <c r="B12" s="17" t="s">
        <v>16</v>
      </c>
      <c r="C12" s="18">
        <v>62</v>
      </c>
      <c r="D12" s="17">
        <v>0</v>
      </c>
      <c r="E12" s="17">
        <v>50</v>
      </c>
      <c r="F12" s="19">
        <v>29</v>
      </c>
      <c r="G12" s="20">
        <v>247</v>
      </c>
      <c r="H12" s="21">
        <v>338</v>
      </c>
      <c r="I12" s="22">
        <f t="shared" si="0"/>
        <v>0.73076923076923073</v>
      </c>
      <c r="J12" s="23">
        <f t="shared" si="1"/>
        <v>0.14792899408284024</v>
      </c>
      <c r="K12" s="24">
        <f t="shared" si="2"/>
        <v>0.26923076923076922</v>
      </c>
    </row>
    <row r="13" spans="1:36" x14ac:dyDescent="0.35">
      <c r="A13" s="9">
        <v>11</v>
      </c>
      <c r="B13" s="9" t="s">
        <v>17</v>
      </c>
      <c r="C13" s="10">
        <v>93</v>
      </c>
      <c r="D13" s="11">
        <v>0</v>
      </c>
      <c r="E13" s="11">
        <v>50</v>
      </c>
      <c r="F13" s="11">
        <v>27</v>
      </c>
      <c r="G13" s="12">
        <v>230</v>
      </c>
      <c r="H13" s="13">
        <v>400</v>
      </c>
      <c r="I13" s="14">
        <f t="shared" si="0"/>
        <v>0.57499999999999996</v>
      </c>
      <c r="J13" s="15">
        <f t="shared" si="1"/>
        <v>0.125</v>
      </c>
      <c r="K13" s="16">
        <f t="shared" si="2"/>
        <v>0.3</v>
      </c>
    </row>
    <row r="14" spans="1:36" x14ac:dyDescent="0.35">
      <c r="A14" s="17">
        <v>12</v>
      </c>
      <c r="B14" s="17" t="s">
        <v>18</v>
      </c>
      <c r="C14" s="18">
        <v>65</v>
      </c>
      <c r="D14" s="17">
        <v>0</v>
      </c>
      <c r="E14" s="17">
        <v>60</v>
      </c>
      <c r="F14" s="19">
        <v>20</v>
      </c>
      <c r="G14" s="20">
        <v>285</v>
      </c>
      <c r="H14" s="21">
        <v>430</v>
      </c>
      <c r="I14" s="22">
        <f t="shared" si="0"/>
        <v>0.66279069767441856</v>
      </c>
      <c r="J14" s="23">
        <f t="shared" si="1"/>
        <v>0.13953488372093023</v>
      </c>
      <c r="K14" s="24">
        <f t="shared" si="2"/>
        <v>0.19767441860465115</v>
      </c>
    </row>
    <row r="15" spans="1:36" x14ac:dyDescent="0.35">
      <c r="A15" s="9">
        <v>13</v>
      </c>
      <c r="B15" s="9" t="s">
        <v>19</v>
      </c>
      <c r="C15" s="10">
        <v>65</v>
      </c>
      <c r="D15" s="11">
        <v>0</v>
      </c>
      <c r="E15" s="11">
        <v>80</v>
      </c>
      <c r="F15" s="11">
        <v>20</v>
      </c>
      <c r="G15" s="12">
        <v>285</v>
      </c>
      <c r="H15" s="13">
        <v>450</v>
      </c>
      <c r="I15" s="14">
        <f t="shared" si="0"/>
        <v>0.6333333333333333</v>
      </c>
      <c r="J15" s="15">
        <f t="shared" si="1"/>
        <v>0.17777777777777778</v>
      </c>
      <c r="K15" s="16">
        <f t="shared" si="2"/>
        <v>0.18888888888888888</v>
      </c>
    </row>
    <row r="16" spans="1:36" x14ac:dyDescent="0.35">
      <c r="A16" s="17">
        <v>14</v>
      </c>
      <c r="B16" s="17" t="s">
        <v>20</v>
      </c>
      <c r="C16" s="18">
        <v>58.7</v>
      </c>
      <c r="D16" s="17">
        <v>0</v>
      </c>
      <c r="E16" s="17">
        <v>55</v>
      </c>
      <c r="F16" s="19">
        <v>20</v>
      </c>
      <c r="G16" s="20">
        <v>329.3</v>
      </c>
      <c r="H16" s="21">
        <v>463</v>
      </c>
      <c r="I16" s="22">
        <f t="shared" si="0"/>
        <v>0.71123110151187907</v>
      </c>
      <c r="J16" s="23">
        <f t="shared" si="1"/>
        <v>0.11879049676025918</v>
      </c>
      <c r="K16" s="24">
        <f t="shared" si="2"/>
        <v>0.16997840172786177</v>
      </c>
    </row>
    <row r="17" spans="1:11" x14ac:dyDescent="0.35">
      <c r="A17" s="9">
        <v>15</v>
      </c>
      <c r="B17" s="9" t="s">
        <v>21</v>
      </c>
      <c r="C17" s="10">
        <v>62</v>
      </c>
      <c r="D17" s="11">
        <v>0</v>
      </c>
      <c r="E17" s="11">
        <v>55</v>
      </c>
      <c r="F17" s="11">
        <v>29</v>
      </c>
      <c r="G17" s="12">
        <v>427</v>
      </c>
      <c r="H17" s="13">
        <v>573</v>
      </c>
      <c r="I17" s="14">
        <f t="shared" si="0"/>
        <v>0.74520069808027922</v>
      </c>
      <c r="J17" s="15">
        <f t="shared" si="1"/>
        <v>9.5986038394415357E-2</v>
      </c>
      <c r="K17" s="16">
        <f t="shared" si="2"/>
        <v>0.15881326352530542</v>
      </c>
    </row>
    <row r="18" spans="1:11" x14ac:dyDescent="0.35">
      <c r="A18" s="17">
        <v>16</v>
      </c>
      <c r="B18" s="17" t="s">
        <v>22</v>
      </c>
      <c r="C18" s="18">
        <v>58.7</v>
      </c>
      <c r="D18" s="17">
        <v>0</v>
      </c>
      <c r="E18" s="17">
        <v>55</v>
      </c>
      <c r="F18" s="19">
        <v>20</v>
      </c>
      <c r="G18" s="20">
        <v>447.3</v>
      </c>
      <c r="H18" s="21">
        <v>581</v>
      </c>
      <c r="I18" s="22">
        <f t="shared" si="0"/>
        <v>0.76987951807228916</v>
      </c>
      <c r="J18" s="23">
        <f t="shared" si="1"/>
        <v>9.4664371772805511E-2</v>
      </c>
      <c r="K18" s="24">
        <f t="shared" si="2"/>
        <v>0.13545611015490533</v>
      </c>
    </row>
    <row r="19" spans="1:11" x14ac:dyDescent="0.35">
      <c r="A19" s="9">
        <v>17</v>
      </c>
      <c r="B19" s="9" t="s">
        <v>24</v>
      </c>
      <c r="C19" s="10">
        <v>58.7</v>
      </c>
      <c r="D19" s="11">
        <v>0</v>
      </c>
      <c r="E19" s="11">
        <v>74</v>
      </c>
      <c r="F19" s="11">
        <v>29</v>
      </c>
      <c r="G19" s="12">
        <v>530.29999999999995</v>
      </c>
      <c r="H19" s="13">
        <v>692</v>
      </c>
      <c r="I19" s="14">
        <f t="shared" si="0"/>
        <v>0.76632947976878607</v>
      </c>
      <c r="J19" s="15">
        <f t="shared" si="1"/>
        <v>0.1069364161849711</v>
      </c>
      <c r="K19" s="16">
        <f t="shared" si="2"/>
        <v>0.12673410404624277</v>
      </c>
    </row>
    <row r="20" spans="1:11" x14ac:dyDescent="0.35">
      <c r="A20" s="17">
        <v>18</v>
      </c>
      <c r="B20" s="17" t="s">
        <v>23</v>
      </c>
      <c r="C20" s="18">
        <v>58.7</v>
      </c>
      <c r="D20" s="17">
        <v>0</v>
      </c>
      <c r="E20" s="17">
        <v>74</v>
      </c>
      <c r="F20" s="19">
        <v>29</v>
      </c>
      <c r="G20" s="20">
        <v>562.29999999999995</v>
      </c>
      <c r="H20" s="21">
        <v>724</v>
      </c>
      <c r="I20" s="22">
        <f t="shared" si="0"/>
        <v>0.77665745856353585</v>
      </c>
      <c r="J20" s="23">
        <f t="shared" si="1"/>
        <v>0.10220994475138122</v>
      </c>
      <c r="K20" s="24">
        <f t="shared" si="2"/>
        <v>0.12113259668508287</v>
      </c>
    </row>
    <row r="21" spans="1:11" x14ac:dyDescent="0.35">
      <c r="A21" s="9">
        <v>19</v>
      </c>
      <c r="B21" s="9" t="s">
        <v>25</v>
      </c>
      <c r="C21" s="10">
        <f>30+15</f>
        <v>45</v>
      </c>
      <c r="D21" s="11">
        <v>0</v>
      </c>
      <c r="E21" s="11">
        <v>60</v>
      </c>
      <c r="F21" s="11">
        <f>20+10</f>
        <v>30</v>
      </c>
      <c r="G21" s="12">
        <f>350-135</f>
        <v>215</v>
      </c>
      <c r="H21" s="13">
        <v>350</v>
      </c>
      <c r="I21" s="14">
        <f t="shared" si="0"/>
        <v>0.61428571428571432</v>
      </c>
      <c r="J21" s="15">
        <f t="shared" si="1"/>
        <v>0.17142857142857143</v>
      </c>
      <c r="K21" s="16">
        <f t="shared" si="2"/>
        <v>0.21428571428571427</v>
      </c>
    </row>
    <row r="22" spans="1:11" x14ac:dyDescent="0.35">
      <c r="A22" s="17">
        <v>20</v>
      </c>
      <c r="B22" s="17" t="s">
        <v>26</v>
      </c>
      <c r="C22" s="18">
        <v>1.3</v>
      </c>
      <c r="D22" s="17">
        <v>0</v>
      </c>
      <c r="E22" s="17">
        <v>3.18</v>
      </c>
      <c r="F22" s="19">
        <v>2.1</v>
      </c>
      <c r="G22" s="20">
        <v>4.2699999999999996</v>
      </c>
      <c r="H22" s="21">
        <v>10.85</v>
      </c>
      <c r="I22" s="22">
        <f t="shared" si="0"/>
        <v>0.39354838709677414</v>
      </c>
      <c r="J22" s="23">
        <f t="shared" si="1"/>
        <v>0.29308755760368665</v>
      </c>
      <c r="K22" s="24">
        <f t="shared" si="2"/>
        <v>0.3133640552995392</v>
      </c>
    </row>
    <row r="23" spans="1:11" x14ac:dyDescent="0.35">
      <c r="A23" s="9">
        <v>21</v>
      </c>
      <c r="B23" s="9" t="s">
        <v>27</v>
      </c>
      <c r="C23" s="10">
        <v>3.65</v>
      </c>
      <c r="D23" s="11">
        <v>0</v>
      </c>
      <c r="E23" s="11">
        <v>4.8</v>
      </c>
      <c r="F23" s="11">
        <v>3.2</v>
      </c>
      <c r="G23" s="12">
        <v>5.83</v>
      </c>
      <c r="H23" s="13">
        <v>17.48</v>
      </c>
      <c r="I23" s="14">
        <f t="shared" si="0"/>
        <v>0.33352402745995424</v>
      </c>
      <c r="J23" s="15">
        <f t="shared" si="1"/>
        <v>0.27459954233409611</v>
      </c>
      <c r="K23" s="16">
        <f t="shared" si="2"/>
        <v>0.39187643020594964</v>
      </c>
    </row>
    <row r="24" spans="1:11" x14ac:dyDescent="0.35">
      <c r="A24" s="17">
        <v>22</v>
      </c>
      <c r="B24" s="17" t="s">
        <v>28</v>
      </c>
      <c r="C24" s="18">
        <v>11.9</v>
      </c>
      <c r="D24" s="17">
        <v>0</v>
      </c>
      <c r="E24" s="17">
        <v>8</v>
      </c>
      <c r="F24" s="19">
        <v>6.5</v>
      </c>
      <c r="G24" s="20">
        <v>12.36</v>
      </c>
      <c r="H24" s="21">
        <v>38.76</v>
      </c>
      <c r="I24" s="22">
        <f t="shared" si="0"/>
        <v>0.31888544891640869</v>
      </c>
      <c r="J24" s="23">
        <f t="shared" si="1"/>
        <v>0.20639834881320951</v>
      </c>
      <c r="K24" s="24">
        <f t="shared" si="2"/>
        <v>0.4747162022703818</v>
      </c>
    </row>
    <row r="25" spans="1:11" x14ac:dyDescent="0.35">
      <c r="A25" s="9">
        <v>23</v>
      </c>
      <c r="B25" s="9" t="s">
        <v>29</v>
      </c>
      <c r="C25" s="10">
        <v>7.2</v>
      </c>
      <c r="D25" s="11">
        <v>7</v>
      </c>
      <c r="E25" s="11">
        <v>4.7</v>
      </c>
      <c r="F25" s="11">
        <v>5.0999999999999996</v>
      </c>
      <c r="G25" s="12">
        <v>15.6</v>
      </c>
      <c r="H25" s="13">
        <v>39.6</v>
      </c>
      <c r="I25" s="14">
        <f t="shared" si="0"/>
        <v>0.39393939393939392</v>
      </c>
      <c r="J25" s="15">
        <f t="shared" si="1"/>
        <v>0.11868686868686869</v>
      </c>
      <c r="K25" s="16">
        <f t="shared" si="2"/>
        <v>0.48737373737373729</v>
      </c>
    </row>
    <row r="26" spans="1:11" x14ac:dyDescent="0.35">
      <c r="A26" s="17">
        <v>24</v>
      </c>
      <c r="B26" s="17" t="s">
        <v>30</v>
      </c>
      <c r="C26" s="18">
        <v>19.5</v>
      </c>
      <c r="D26" s="17">
        <v>0</v>
      </c>
      <c r="E26" s="17">
        <v>13</v>
      </c>
      <c r="F26" s="19">
        <v>5.7</v>
      </c>
      <c r="G26" s="20">
        <v>17.8</v>
      </c>
      <c r="H26" s="21">
        <v>56</v>
      </c>
      <c r="I26" s="22">
        <f t="shared" si="0"/>
        <v>0.31785714285714289</v>
      </c>
      <c r="J26" s="23">
        <f t="shared" si="1"/>
        <v>0.23214285714285715</v>
      </c>
      <c r="K26" s="24">
        <f t="shared" si="2"/>
        <v>0.45</v>
      </c>
    </row>
    <row r="27" spans="1:11" x14ac:dyDescent="0.35">
      <c r="A27" s="9">
        <v>25</v>
      </c>
      <c r="B27" s="9" t="s">
        <v>31</v>
      </c>
      <c r="C27" s="10">
        <v>12.9</v>
      </c>
      <c r="D27" s="11">
        <v>0</v>
      </c>
      <c r="E27" s="11">
        <v>16</v>
      </c>
      <c r="F27" s="11">
        <v>6.5</v>
      </c>
      <c r="G27" s="12">
        <v>24</v>
      </c>
      <c r="H27" s="13">
        <v>59.4</v>
      </c>
      <c r="I27" s="14">
        <f t="shared" si="0"/>
        <v>0.40404040404040403</v>
      </c>
      <c r="J27" s="15">
        <f t="shared" si="1"/>
        <v>0.26936026936026936</v>
      </c>
      <c r="K27" s="16">
        <f t="shared" si="2"/>
        <v>0.32659932659932656</v>
      </c>
    </row>
    <row r="28" spans="1:11" x14ac:dyDescent="0.35">
      <c r="A28" s="17">
        <v>26</v>
      </c>
      <c r="B28" s="17" t="s">
        <v>32</v>
      </c>
      <c r="C28" s="18">
        <v>12</v>
      </c>
      <c r="D28" s="17">
        <v>0</v>
      </c>
      <c r="E28" s="17">
        <v>21</v>
      </c>
      <c r="F28" s="19">
        <v>6</v>
      </c>
      <c r="G28" s="20">
        <v>23</v>
      </c>
      <c r="H28" s="21">
        <v>62</v>
      </c>
      <c r="I28" s="22">
        <f t="shared" si="0"/>
        <v>0.37096774193548387</v>
      </c>
      <c r="J28" s="23">
        <f t="shared" si="1"/>
        <v>0.33870967741935482</v>
      </c>
      <c r="K28" s="24">
        <f t="shared" si="2"/>
        <v>0.29032258064516131</v>
      </c>
    </row>
    <row r="29" spans="1:11" x14ac:dyDescent="0.35">
      <c r="A29" s="9">
        <v>27</v>
      </c>
      <c r="B29" s="9" t="s">
        <v>33</v>
      </c>
      <c r="C29" s="10">
        <v>22</v>
      </c>
      <c r="D29" s="11">
        <v>0</v>
      </c>
      <c r="E29" s="11">
        <v>20</v>
      </c>
      <c r="F29" s="11">
        <v>14.9</v>
      </c>
      <c r="G29" s="12">
        <v>43.1</v>
      </c>
      <c r="H29" s="13">
        <v>100</v>
      </c>
      <c r="I29" s="14">
        <f t="shared" si="0"/>
        <v>0.43099999999999999</v>
      </c>
      <c r="J29" s="15">
        <f t="shared" si="1"/>
        <v>0.2</v>
      </c>
      <c r="K29" s="16">
        <f t="shared" si="2"/>
        <v>0.36899999999999999</v>
      </c>
    </row>
    <row r="30" spans="1:11" x14ac:dyDescent="0.35">
      <c r="I30" s="3"/>
      <c r="J30" s="3"/>
      <c r="K30" s="3"/>
    </row>
  </sheetData>
  <mergeCells count="4">
    <mergeCell ref="C1:G1"/>
    <mergeCell ref="I1:K1"/>
    <mergeCell ref="H1:H2"/>
    <mergeCell ref="B1:B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Q11" sqref="Q11"/>
    </sheetView>
  </sheetViews>
  <sheetFormatPr defaultRowHeight="14.5" x14ac:dyDescent="0.35"/>
  <cols>
    <col min="2" max="2" width="21.90625" customWidth="1"/>
    <col min="3" max="3" width="10.26953125" customWidth="1"/>
    <col min="4" max="4" width="10.90625" customWidth="1"/>
    <col min="8" max="8" width="9.453125" customWidth="1"/>
    <col min="9" max="9" width="9" customWidth="1"/>
    <col min="10" max="10" width="8.81640625" customWidth="1"/>
    <col min="11" max="11" width="9.81640625" customWidth="1"/>
  </cols>
  <sheetData>
    <row r="1" spans="1:36" ht="15" thickBot="1" x14ac:dyDescent="0.4">
      <c r="A1" s="27" t="s">
        <v>0</v>
      </c>
      <c r="B1" s="35" t="s">
        <v>2</v>
      </c>
      <c r="C1" s="37" t="s">
        <v>37</v>
      </c>
      <c r="D1" s="38"/>
      <c r="E1" s="38"/>
      <c r="F1" s="38"/>
      <c r="G1" s="39"/>
      <c r="H1" s="40" t="s">
        <v>4</v>
      </c>
      <c r="I1" s="42" t="s">
        <v>36</v>
      </c>
      <c r="J1" s="43"/>
      <c r="K1" s="44"/>
    </row>
    <row r="2" spans="1:36" ht="15" thickBot="1" x14ac:dyDescent="0.4">
      <c r="A2" s="26" t="s">
        <v>1</v>
      </c>
      <c r="B2" s="36"/>
      <c r="C2" s="25" t="s">
        <v>34</v>
      </c>
      <c r="D2" s="4" t="s">
        <v>35</v>
      </c>
      <c r="E2" s="5" t="s">
        <v>5</v>
      </c>
      <c r="F2" s="5" t="s">
        <v>38</v>
      </c>
      <c r="G2" s="6" t="s">
        <v>6</v>
      </c>
      <c r="H2" s="41"/>
      <c r="I2" s="7" t="s">
        <v>6</v>
      </c>
      <c r="J2" s="8" t="s">
        <v>5</v>
      </c>
      <c r="K2" s="6" t="s">
        <v>7</v>
      </c>
    </row>
    <row r="3" spans="1:36" x14ac:dyDescent="0.35">
      <c r="A3" s="17">
        <v>1</v>
      </c>
      <c r="B3" s="17" t="s">
        <v>26</v>
      </c>
      <c r="C3" s="18">
        <v>1.3</v>
      </c>
      <c r="D3" s="17">
        <v>0</v>
      </c>
      <c r="E3" s="17">
        <v>3.18</v>
      </c>
      <c r="F3" s="19">
        <v>2.1</v>
      </c>
      <c r="G3" s="20">
        <v>4.2699999999999996</v>
      </c>
      <c r="H3" s="21">
        <v>10.85</v>
      </c>
      <c r="I3" s="22">
        <f t="shared" ref="I3:I11" si="0">G3/H3</f>
        <v>0.39354838709677414</v>
      </c>
      <c r="J3" s="23">
        <f t="shared" ref="J3:J11" si="1">E3/H3</f>
        <v>0.29308755760368665</v>
      </c>
      <c r="K3" s="24">
        <f t="shared" ref="K3:K11" si="2">(C3+D3+F3)/H3</f>
        <v>0.3133640552995392</v>
      </c>
    </row>
    <row r="4" spans="1:36" x14ac:dyDescent="0.35">
      <c r="A4" s="9">
        <v>2</v>
      </c>
      <c r="B4" s="9" t="s">
        <v>27</v>
      </c>
      <c r="C4" s="10">
        <v>3.65</v>
      </c>
      <c r="D4" s="11">
        <v>0</v>
      </c>
      <c r="E4" s="11">
        <v>4.8</v>
      </c>
      <c r="F4" s="11">
        <v>3.2</v>
      </c>
      <c r="G4" s="12">
        <v>5.83</v>
      </c>
      <c r="H4" s="13">
        <v>17.48</v>
      </c>
      <c r="I4" s="14">
        <f t="shared" si="0"/>
        <v>0.33352402745995424</v>
      </c>
      <c r="J4" s="15">
        <f t="shared" si="1"/>
        <v>0.27459954233409611</v>
      </c>
      <c r="K4" s="16">
        <f t="shared" si="2"/>
        <v>0.39187643020594964</v>
      </c>
    </row>
    <row r="5" spans="1:36" x14ac:dyDescent="0.35">
      <c r="A5" s="17">
        <v>3</v>
      </c>
      <c r="B5" s="17" t="s">
        <v>28</v>
      </c>
      <c r="C5" s="18">
        <v>11.9</v>
      </c>
      <c r="D5" s="17">
        <v>0</v>
      </c>
      <c r="E5" s="17">
        <v>8</v>
      </c>
      <c r="F5" s="19">
        <v>6.5</v>
      </c>
      <c r="G5" s="20">
        <v>12.36</v>
      </c>
      <c r="H5" s="21">
        <v>38.76</v>
      </c>
      <c r="I5" s="22">
        <f t="shared" si="0"/>
        <v>0.31888544891640869</v>
      </c>
      <c r="J5" s="23">
        <f t="shared" si="1"/>
        <v>0.20639834881320951</v>
      </c>
      <c r="K5" s="24">
        <f t="shared" si="2"/>
        <v>0.4747162022703818</v>
      </c>
    </row>
    <row r="6" spans="1:36" x14ac:dyDescent="0.35">
      <c r="A6" s="9">
        <v>4</v>
      </c>
      <c r="B6" s="9" t="s">
        <v>29</v>
      </c>
      <c r="C6" s="10">
        <v>7.2</v>
      </c>
      <c r="D6" s="11">
        <v>7</v>
      </c>
      <c r="E6" s="11">
        <v>4.7</v>
      </c>
      <c r="F6" s="11">
        <v>5.0999999999999996</v>
      </c>
      <c r="G6" s="12">
        <v>15.6</v>
      </c>
      <c r="H6" s="13">
        <v>39.6</v>
      </c>
      <c r="I6" s="14">
        <f t="shared" si="0"/>
        <v>0.39393939393939392</v>
      </c>
      <c r="J6" s="15">
        <f t="shared" si="1"/>
        <v>0.11868686868686869</v>
      </c>
      <c r="K6" s="16">
        <f t="shared" si="2"/>
        <v>0.48737373737373729</v>
      </c>
    </row>
    <row r="7" spans="1:36" x14ac:dyDescent="0.35">
      <c r="A7" s="17">
        <v>5</v>
      </c>
      <c r="B7" s="17" t="s">
        <v>30</v>
      </c>
      <c r="C7" s="18">
        <v>19.5</v>
      </c>
      <c r="D7" s="17">
        <v>0</v>
      </c>
      <c r="E7" s="17">
        <v>13</v>
      </c>
      <c r="F7" s="19">
        <v>5.7</v>
      </c>
      <c r="G7" s="20">
        <v>17.8</v>
      </c>
      <c r="H7" s="21">
        <v>56</v>
      </c>
      <c r="I7" s="22">
        <f t="shared" si="0"/>
        <v>0.31785714285714289</v>
      </c>
      <c r="J7" s="23">
        <f t="shared" si="1"/>
        <v>0.23214285714285715</v>
      </c>
      <c r="K7" s="24">
        <f t="shared" si="2"/>
        <v>0.45</v>
      </c>
    </row>
    <row r="8" spans="1:36" x14ac:dyDescent="0.35">
      <c r="A8" s="9">
        <v>6</v>
      </c>
      <c r="B8" s="9" t="s">
        <v>31</v>
      </c>
      <c r="C8" s="10">
        <v>12.9</v>
      </c>
      <c r="D8" s="11">
        <v>0</v>
      </c>
      <c r="E8" s="11">
        <v>16</v>
      </c>
      <c r="F8" s="11">
        <v>6.5</v>
      </c>
      <c r="G8" s="12">
        <v>24</v>
      </c>
      <c r="H8" s="13">
        <v>59.4</v>
      </c>
      <c r="I8" s="14">
        <f t="shared" si="0"/>
        <v>0.40404040404040403</v>
      </c>
      <c r="J8" s="15">
        <f t="shared" si="1"/>
        <v>0.26936026936026936</v>
      </c>
      <c r="K8" s="16">
        <f t="shared" si="2"/>
        <v>0.32659932659932656</v>
      </c>
    </row>
    <row r="9" spans="1:36" x14ac:dyDescent="0.35">
      <c r="A9" s="17">
        <v>7</v>
      </c>
      <c r="B9" s="17" t="s">
        <v>32</v>
      </c>
      <c r="C9" s="18">
        <v>12</v>
      </c>
      <c r="D9" s="17">
        <v>0</v>
      </c>
      <c r="E9" s="17">
        <v>21</v>
      </c>
      <c r="F9" s="19">
        <v>6</v>
      </c>
      <c r="G9" s="20">
        <v>23</v>
      </c>
      <c r="H9" s="21">
        <v>62</v>
      </c>
      <c r="I9" s="22">
        <f t="shared" si="0"/>
        <v>0.37096774193548387</v>
      </c>
      <c r="J9" s="23">
        <f t="shared" si="1"/>
        <v>0.33870967741935482</v>
      </c>
      <c r="K9" s="24">
        <f t="shared" si="2"/>
        <v>0.29032258064516131</v>
      </c>
    </row>
    <row r="10" spans="1:36" x14ac:dyDescent="0.35">
      <c r="A10" s="9">
        <v>8</v>
      </c>
      <c r="B10" s="9" t="s">
        <v>33</v>
      </c>
      <c r="C10" s="10">
        <v>22</v>
      </c>
      <c r="D10" s="11">
        <v>0</v>
      </c>
      <c r="E10" s="11">
        <v>20</v>
      </c>
      <c r="F10" s="11">
        <v>14.9</v>
      </c>
      <c r="G10" s="12">
        <v>43.1</v>
      </c>
      <c r="H10" s="13">
        <v>100</v>
      </c>
      <c r="I10" s="14">
        <f t="shared" si="0"/>
        <v>0.43099999999999999</v>
      </c>
      <c r="J10" s="15">
        <f t="shared" si="1"/>
        <v>0.2</v>
      </c>
      <c r="K10" s="16">
        <f t="shared" si="2"/>
        <v>0.36899999999999999</v>
      </c>
    </row>
    <row r="11" spans="1:36" x14ac:dyDescent="0.35">
      <c r="A11" s="17">
        <v>9</v>
      </c>
      <c r="B11" s="11" t="s">
        <v>3</v>
      </c>
      <c r="C11" s="10">
        <f>3.65+0.6</f>
        <v>4.25</v>
      </c>
      <c r="D11" s="11">
        <v>0</v>
      </c>
      <c r="E11" s="11">
        <v>4.8</v>
      </c>
      <c r="F11" s="11">
        <f>1.7+1.5+2.47</f>
        <v>5.67</v>
      </c>
      <c r="G11" s="12">
        <f>0.26+2.5</f>
        <v>2.76</v>
      </c>
      <c r="H11" s="13">
        <v>17.5</v>
      </c>
      <c r="I11" s="14">
        <f t="shared" si="0"/>
        <v>0.1577142857142857</v>
      </c>
      <c r="J11" s="15">
        <f t="shared" si="1"/>
        <v>0.2742857142857143</v>
      </c>
      <c r="K11" s="16">
        <f t="shared" si="2"/>
        <v>0.56685714285714284</v>
      </c>
    </row>
    <row r="12" spans="1:36" x14ac:dyDescent="0.35">
      <c r="A12" s="9">
        <v>10</v>
      </c>
      <c r="B12" s="17" t="s">
        <v>8</v>
      </c>
      <c r="C12" s="18">
        <v>60</v>
      </c>
      <c r="D12" s="17">
        <v>5</v>
      </c>
      <c r="E12" s="17">
        <v>40</v>
      </c>
      <c r="F12" s="19">
        <v>41</v>
      </c>
      <c r="G12" s="20">
        <v>146</v>
      </c>
      <c r="H12" s="21">
        <v>292</v>
      </c>
      <c r="I12" s="22">
        <v>0.5</v>
      </c>
      <c r="J12" s="23">
        <v>0.13698630136986301</v>
      </c>
      <c r="K12" s="24">
        <v>0.36301369863013699</v>
      </c>
    </row>
    <row r="13" spans="1:36" s="1" customFormat="1" x14ac:dyDescent="0.35">
      <c r="A13" s="17">
        <v>11</v>
      </c>
      <c r="B13" s="9" t="s">
        <v>9</v>
      </c>
      <c r="C13" s="10">
        <v>15.2</v>
      </c>
      <c r="D13" s="11">
        <v>0</v>
      </c>
      <c r="E13" s="11">
        <v>18</v>
      </c>
      <c r="F13" s="11">
        <v>11.9</v>
      </c>
      <c r="G13" s="12">
        <v>56.9</v>
      </c>
      <c r="H13" s="13">
        <v>102</v>
      </c>
      <c r="I13" s="14">
        <v>0.55784313725490198</v>
      </c>
      <c r="J13" s="15">
        <v>0.17647058823529413</v>
      </c>
      <c r="K13" s="16">
        <v>0.26568627450980392</v>
      </c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x14ac:dyDescent="0.35">
      <c r="A14" s="9">
        <v>12</v>
      </c>
      <c r="B14" s="17" t="s">
        <v>10</v>
      </c>
      <c r="C14" s="18">
        <v>24</v>
      </c>
      <c r="D14" s="17">
        <v>0</v>
      </c>
      <c r="E14" s="17">
        <v>17</v>
      </c>
      <c r="F14" s="19">
        <v>14.9</v>
      </c>
      <c r="G14" s="20">
        <v>63.1</v>
      </c>
      <c r="H14" s="21">
        <v>119</v>
      </c>
      <c r="I14" s="22">
        <v>0.53025210084033614</v>
      </c>
      <c r="J14" s="23">
        <v>0.14285714285714285</v>
      </c>
      <c r="K14" s="24">
        <v>0.32689075630252101</v>
      </c>
    </row>
    <row r="15" spans="1:36" x14ac:dyDescent="0.35">
      <c r="A15" s="17">
        <v>13</v>
      </c>
      <c r="B15" s="9" t="s">
        <v>11</v>
      </c>
      <c r="C15" s="10">
        <v>24</v>
      </c>
      <c r="D15" s="11">
        <v>0</v>
      </c>
      <c r="E15" s="11">
        <v>22</v>
      </c>
      <c r="F15" s="11">
        <v>17.7</v>
      </c>
      <c r="G15" s="12">
        <v>73.3</v>
      </c>
      <c r="H15" s="13">
        <v>137</v>
      </c>
      <c r="I15" s="14">
        <v>0.53503649635036499</v>
      </c>
      <c r="J15" s="15">
        <v>0.16058394160583941</v>
      </c>
      <c r="K15" s="16">
        <v>0.30437956204379563</v>
      </c>
    </row>
    <row r="16" spans="1:36" x14ac:dyDescent="0.35">
      <c r="A16" s="9">
        <v>14</v>
      </c>
      <c r="B16" s="17" t="s">
        <v>12</v>
      </c>
      <c r="C16" s="18">
        <v>38</v>
      </c>
      <c r="D16" s="17">
        <v>0</v>
      </c>
      <c r="E16" s="17">
        <v>42</v>
      </c>
      <c r="F16" s="19">
        <v>18.5</v>
      </c>
      <c r="G16" s="20">
        <v>79.5</v>
      </c>
      <c r="H16" s="21">
        <v>178</v>
      </c>
      <c r="I16" s="22">
        <v>0.44662921348314605</v>
      </c>
      <c r="J16" s="23">
        <v>0.23595505617977527</v>
      </c>
      <c r="K16" s="24">
        <v>0.31741573033707865</v>
      </c>
    </row>
    <row r="17" spans="1:11" x14ac:dyDescent="0.35">
      <c r="A17" s="17">
        <v>15</v>
      </c>
      <c r="B17" s="9" t="s">
        <v>13</v>
      </c>
      <c r="C17" s="10">
        <v>32</v>
      </c>
      <c r="D17" s="11">
        <v>10</v>
      </c>
      <c r="E17" s="11">
        <v>46</v>
      </c>
      <c r="F17" s="11">
        <v>32</v>
      </c>
      <c r="G17" s="12">
        <v>128</v>
      </c>
      <c r="H17" s="13">
        <v>248</v>
      </c>
      <c r="I17" s="14">
        <v>0.5161290322580645</v>
      </c>
      <c r="J17" s="15">
        <v>0.18548387096774194</v>
      </c>
      <c r="K17" s="16">
        <v>0.29838709677419356</v>
      </c>
    </row>
    <row r="18" spans="1:11" x14ac:dyDescent="0.35">
      <c r="A18" s="9">
        <v>16</v>
      </c>
      <c r="B18" s="17" t="s">
        <v>14</v>
      </c>
      <c r="C18" s="18">
        <v>30.5</v>
      </c>
      <c r="D18" s="17">
        <v>0</v>
      </c>
      <c r="E18" s="17">
        <v>35</v>
      </c>
      <c r="F18" s="19">
        <v>19.600000000000001</v>
      </c>
      <c r="G18" s="20">
        <v>169.9</v>
      </c>
      <c r="H18" s="21">
        <v>225</v>
      </c>
      <c r="I18" s="22">
        <v>0.75511111111111118</v>
      </c>
      <c r="J18" s="23">
        <v>0.15555555555555556</v>
      </c>
      <c r="K18" s="24">
        <v>0.22266666666666668</v>
      </c>
    </row>
    <row r="19" spans="1:11" x14ac:dyDescent="0.35">
      <c r="A19" s="17">
        <v>17</v>
      </c>
      <c r="B19" s="9" t="s">
        <v>15</v>
      </c>
      <c r="C19" s="10">
        <v>43</v>
      </c>
      <c r="D19" s="11">
        <v>0</v>
      </c>
      <c r="E19" s="11">
        <v>21</v>
      </c>
      <c r="F19" s="11">
        <v>20</v>
      </c>
      <c r="G19" s="12">
        <v>221</v>
      </c>
      <c r="H19" s="13">
        <v>305</v>
      </c>
      <c r="I19" s="14">
        <v>0.72459016393442621</v>
      </c>
      <c r="J19" s="15">
        <v>6.8852459016393447E-2</v>
      </c>
      <c r="K19" s="16">
        <v>0.20655737704918034</v>
      </c>
    </row>
    <row r="20" spans="1:11" x14ac:dyDescent="0.35">
      <c r="A20" s="9">
        <v>18</v>
      </c>
      <c r="B20" s="17" t="s">
        <v>16</v>
      </c>
      <c r="C20" s="18">
        <v>62</v>
      </c>
      <c r="D20" s="17">
        <v>0</v>
      </c>
      <c r="E20" s="17">
        <v>50</v>
      </c>
      <c r="F20" s="19">
        <v>29</v>
      </c>
      <c r="G20" s="20">
        <v>247</v>
      </c>
      <c r="H20" s="21">
        <v>338</v>
      </c>
      <c r="I20" s="22">
        <v>0.73076923076923073</v>
      </c>
      <c r="J20" s="23">
        <v>0.14792899408284024</v>
      </c>
      <c r="K20" s="24">
        <v>0.26923076923076922</v>
      </c>
    </row>
    <row r="21" spans="1:11" x14ac:dyDescent="0.35">
      <c r="A21" s="17">
        <v>19</v>
      </c>
      <c r="B21" s="9" t="s">
        <v>25</v>
      </c>
      <c r="C21" s="10">
        <v>45</v>
      </c>
      <c r="D21" s="11">
        <v>0</v>
      </c>
      <c r="E21" s="11">
        <v>60</v>
      </c>
      <c r="F21" s="11">
        <v>30</v>
      </c>
      <c r="G21" s="12">
        <v>215</v>
      </c>
      <c r="H21" s="13">
        <v>350</v>
      </c>
      <c r="I21" s="14">
        <v>0.61428571428571432</v>
      </c>
      <c r="J21" s="15">
        <v>0.17142857142857143</v>
      </c>
      <c r="K21" s="16">
        <v>0.21428571428571427</v>
      </c>
    </row>
  </sheetData>
  <mergeCells count="4">
    <mergeCell ref="B1:B2"/>
    <mergeCell ref="C1:G1"/>
    <mergeCell ref="H1:H2"/>
    <mergeCell ref="I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C3" sqref="C3"/>
    </sheetView>
  </sheetViews>
  <sheetFormatPr defaultRowHeight="14.5" x14ac:dyDescent="0.35"/>
  <cols>
    <col min="6" max="6" width="10.7265625" customWidth="1"/>
    <col min="10" max="10" width="17.26953125" bestFit="1" customWidth="1"/>
  </cols>
  <sheetData>
    <row r="1" spans="1:15" x14ac:dyDescent="0.35">
      <c r="A1" t="s">
        <v>4</v>
      </c>
      <c r="B1" t="s">
        <v>36</v>
      </c>
    </row>
    <row r="2" spans="1:15" x14ac:dyDescent="0.35">
      <c r="A2" s="33"/>
      <c r="B2" t="s">
        <v>6</v>
      </c>
      <c r="C2" s="33" t="s">
        <v>66</v>
      </c>
      <c r="D2" t="s">
        <v>5</v>
      </c>
      <c r="E2" s="33" t="s">
        <v>67</v>
      </c>
      <c r="F2" t="s">
        <v>7</v>
      </c>
      <c r="G2" s="33" t="s">
        <v>68</v>
      </c>
      <c r="J2" t="s">
        <v>42</v>
      </c>
    </row>
    <row r="3" spans="1:15" ht="15" thickBot="1" x14ac:dyDescent="0.4">
      <c r="A3">
        <v>17.5</v>
      </c>
      <c r="B3" s="32">
        <v>0.1577142857142857</v>
      </c>
      <c r="C3" s="32">
        <f>LN(B3)</f>
        <v>-1.8469702012004099</v>
      </c>
      <c r="D3" s="32">
        <v>0.2742857142857143</v>
      </c>
      <c r="E3" s="32">
        <f>LN(D3)</f>
        <v>-1.2935849630156231</v>
      </c>
      <c r="F3" s="32">
        <v>0.56685714285714284</v>
      </c>
      <c r="G3">
        <f>LN(F3)</f>
        <v>-0.56764795963268699</v>
      </c>
    </row>
    <row r="4" spans="1:15" x14ac:dyDescent="0.35">
      <c r="A4">
        <v>292</v>
      </c>
      <c r="B4" s="32">
        <v>0.5</v>
      </c>
      <c r="C4" s="32">
        <f t="shared" ref="C4:C29" si="0">LN(B4)</f>
        <v>-0.69314718055994529</v>
      </c>
      <c r="D4" s="32">
        <v>0.13698630136986301</v>
      </c>
      <c r="E4" s="32">
        <f t="shared" ref="E4:E29" si="1">LN(D4)</f>
        <v>-1.9878743481543455</v>
      </c>
      <c r="F4" s="32">
        <v>0.36301369863013699</v>
      </c>
      <c r="G4">
        <f t="shared" ref="G4:G29" si="2">LN(F4)</f>
        <v>-1.0133147081562146</v>
      </c>
      <c r="J4" s="31" t="s">
        <v>43</v>
      </c>
      <c r="K4" s="31"/>
    </row>
    <row r="5" spans="1:15" x14ac:dyDescent="0.35">
      <c r="A5">
        <v>102</v>
      </c>
      <c r="B5" s="32">
        <v>0.55784313725490198</v>
      </c>
      <c r="C5" s="32">
        <f t="shared" si="0"/>
        <v>-0.58367747215198584</v>
      </c>
      <c r="D5" s="32">
        <v>0.17647058823529413</v>
      </c>
      <c r="E5" s="32">
        <f t="shared" si="1"/>
        <v>-1.7346010553881064</v>
      </c>
      <c r="F5" s="32">
        <v>0.26568627450980392</v>
      </c>
      <c r="G5">
        <f t="shared" si="2"/>
        <v>-1.3254390853986158</v>
      </c>
      <c r="J5" s="28" t="s">
        <v>44</v>
      </c>
      <c r="K5" s="28">
        <v>0.84441454366977919</v>
      </c>
    </row>
    <row r="6" spans="1:15" x14ac:dyDescent="0.35">
      <c r="A6">
        <v>119</v>
      </c>
      <c r="B6" s="32">
        <v>0.53025210084033614</v>
      </c>
      <c r="C6" s="32">
        <f t="shared" si="0"/>
        <v>-0.63440272356436189</v>
      </c>
      <c r="D6" s="32">
        <v>0.14285714285714285</v>
      </c>
      <c r="E6" s="32">
        <f t="shared" si="1"/>
        <v>-1.9459101490553135</v>
      </c>
      <c r="F6" s="32">
        <v>0.32689075630252101</v>
      </c>
      <c r="G6">
        <f t="shared" si="2"/>
        <v>-1.1181292424871287</v>
      </c>
      <c r="J6" s="28" t="s">
        <v>45</v>
      </c>
      <c r="K6" s="28">
        <v>0.71303592156104145</v>
      </c>
    </row>
    <row r="7" spans="1:15" x14ac:dyDescent="0.35">
      <c r="A7">
        <v>137</v>
      </c>
      <c r="B7" s="32">
        <v>0.53503649635036499</v>
      </c>
      <c r="C7" s="32">
        <f t="shared" si="0"/>
        <v>-0.62542031693551903</v>
      </c>
      <c r="D7" s="32">
        <v>0.16058394160583941</v>
      </c>
      <c r="E7" s="32">
        <f t="shared" si="1"/>
        <v>-1.828938472469809</v>
      </c>
      <c r="F7" s="32">
        <v>0.30437956204379563</v>
      </c>
      <c r="G7">
        <f t="shared" si="2"/>
        <v>-1.189479797023369</v>
      </c>
      <c r="J7" s="28" t="s">
        <v>46</v>
      </c>
      <c r="K7" s="28">
        <v>0.70107908495941818</v>
      </c>
    </row>
    <row r="8" spans="1:15" x14ac:dyDescent="0.35">
      <c r="A8">
        <v>178</v>
      </c>
      <c r="B8" s="32">
        <v>0.44662921348314605</v>
      </c>
      <c r="C8" s="32">
        <f t="shared" si="0"/>
        <v>-0.80602652863179902</v>
      </c>
      <c r="D8" s="32">
        <v>0.23595505617977527</v>
      </c>
      <c r="E8" s="32">
        <f t="shared" si="1"/>
        <v>-1.4441139320087168</v>
      </c>
      <c r="F8" s="32">
        <v>0.31741573033707865</v>
      </c>
      <c r="G8">
        <f t="shared" si="2"/>
        <v>-1.1475429121396898</v>
      </c>
      <c r="J8" s="28" t="s">
        <v>47</v>
      </c>
      <c r="K8" s="28">
        <v>0.16394956790242726</v>
      </c>
    </row>
    <row r="9" spans="1:15" ht="15" thickBot="1" x14ac:dyDescent="0.4">
      <c r="A9">
        <v>248</v>
      </c>
      <c r="B9" s="32">
        <v>0.5161290322580645</v>
      </c>
      <c r="C9" s="32">
        <f t="shared" si="0"/>
        <v>-0.66139848224536502</v>
      </c>
      <c r="D9" s="32">
        <v>0.18548387096774194</v>
      </c>
      <c r="E9" s="32">
        <f t="shared" si="1"/>
        <v>-1.6847873496758872</v>
      </c>
      <c r="F9" s="32">
        <v>0.29838709677419356</v>
      </c>
      <c r="G9">
        <f t="shared" si="2"/>
        <v>-1.2093636529608123</v>
      </c>
      <c r="J9" s="29" t="s">
        <v>48</v>
      </c>
      <c r="K9" s="29">
        <v>26</v>
      </c>
    </row>
    <row r="10" spans="1:15" x14ac:dyDescent="0.35">
      <c r="A10">
        <v>225</v>
      </c>
      <c r="B10" s="32">
        <v>0.75511111111111118</v>
      </c>
      <c r="C10" s="32">
        <f t="shared" si="0"/>
        <v>-0.28089037352653373</v>
      </c>
      <c r="D10" s="32">
        <v>0.15555555555555556</v>
      </c>
      <c r="E10" s="32">
        <f t="shared" si="1"/>
        <v>-1.8607523407150064</v>
      </c>
      <c r="F10" s="32">
        <v>0.22266666666666668</v>
      </c>
      <c r="G10">
        <f t="shared" si="2"/>
        <v>-1.502079394113601</v>
      </c>
    </row>
    <row r="11" spans="1:15" ht="15" thickBot="1" x14ac:dyDescent="0.4">
      <c r="A11">
        <v>305</v>
      </c>
      <c r="B11" s="32">
        <v>0.72459016393442621</v>
      </c>
      <c r="C11" s="32">
        <f t="shared" si="0"/>
        <v>-0.32214907508965884</v>
      </c>
      <c r="D11" s="32">
        <v>6.8852459016393447E-2</v>
      </c>
      <c r="E11" s="32">
        <f t="shared" si="1"/>
        <v>-2.6757893388839884</v>
      </c>
      <c r="F11" s="32">
        <v>0.20655737704918034</v>
      </c>
      <c r="G11">
        <f t="shared" si="2"/>
        <v>-1.5771770502158788</v>
      </c>
      <c r="J11" t="s">
        <v>49</v>
      </c>
    </row>
    <row r="12" spans="1:15" x14ac:dyDescent="0.35">
      <c r="A12">
        <v>338</v>
      </c>
      <c r="B12" s="32">
        <v>0.73076923076923073</v>
      </c>
      <c r="C12" s="32">
        <f t="shared" si="0"/>
        <v>-0.31365755885504165</v>
      </c>
      <c r="D12" s="32">
        <v>0.14792899408284024</v>
      </c>
      <c r="E12" s="32">
        <f t="shared" si="1"/>
        <v>-1.9110228900548727</v>
      </c>
      <c r="F12" s="32">
        <v>0.26923076923076922</v>
      </c>
      <c r="G12">
        <f t="shared" si="2"/>
        <v>-1.3121863889661687</v>
      </c>
      <c r="J12" s="30"/>
      <c r="K12" s="30" t="s">
        <v>54</v>
      </c>
      <c r="L12" s="30" t="s">
        <v>55</v>
      </c>
      <c r="M12" s="30" t="s">
        <v>56</v>
      </c>
      <c r="N12" s="30" t="s">
        <v>57</v>
      </c>
      <c r="O12" s="30" t="s">
        <v>58</v>
      </c>
    </row>
    <row r="13" spans="1:15" x14ac:dyDescent="0.35">
      <c r="A13">
        <v>400</v>
      </c>
      <c r="B13" s="32">
        <v>0.57499999999999996</v>
      </c>
      <c r="C13" s="32">
        <f t="shared" si="0"/>
        <v>-0.55338523818478669</v>
      </c>
      <c r="D13" s="32">
        <v>0.125</v>
      </c>
      <c r="E13" s="32">
        <f t="shared" si="1"/>
        <v>-2.0794415416798357</v>
      </c>
      <c r="F13" s="32">
        <v>0.3</v>
      </c>
      <c r="G13">
        <f t="shared" si="2"/>
        <v>-1.2039728043259361</v>
      </c>
      <c r="J13" s="28" t="s">
        <v>50</v>
      </c>
      <c r="K13" s="28">
        <v>1</v>
      </c>
      <c r="L13" s="28">
        <v>1.6029340997237824</v>
      </c>
      <c r="M13" s="28">
        <v>1.6029340997237824</v>
      </c>
      <c r="N13" s="28">
        <v>59.634161218213769</v>
      </c>
      <c r="O13" s="28">
        <v>5.8639158096992271E-8</v>
      </c>
    </row>
    <row r="14" spans="1:15" x14ac:dyDescent="0.35">
      <c r="A14">
        <v>430</v>
      </c>
      <c r="B14" s="32">
        <v>0.66279069767441856</v>
      </c>
      <c r="C14" s="32">
        <f t="shared" si="0"/>
        <v>-0.41129602841895763</v>
      </c>
      <c r="D14" s="32">
        <v>0.13953488372093023</v>
      </c>
      <c r="E14" s="32">
        <f t="shared" si="1"/>
        <v>-1.9694406464655074</v>
      </c>
      <c r="F14" s="32">
        <v>0.19767441860465115</v>
      </c>
      <c r="G14">
        <f t="shared" si="2"/>
        <v>-1.6211339521972916</v>
      </c>
      <c r="J14" s="28" t="s">
        <v>51</v>
      </c>
      <c r="K14" s="28">
        <v>24</v>
      </c>
      <c r="L14" s="28">
        <v>0.64510705956942249</v>
      </c>
      <c r="M14" s="28">
        <v>2.6879460815392605E-2</v>
      </c>
      <c r="N14" s="28"/>
      <c r="O14" s="28"/>
    </row>
    <row r="15" spans="1:15" ht="15" thickBot="1" x14ac:dyDescent="0.4">
      <c r="A15">
        <v>450</v>
      </c>
      <c r="B15" s="32">
        <v>0.6333333333333333</v>
      </c>
      <c r="C15" s="32">
        <f t="shared" si="0"/>
        <v>-0.45675840249571498</v>
      </c>
      <c r="D15" s="32">
        <v>0.17777777777777778</v>
      </c>
      <c r="E15" s="32">
        <f t="shared" si="1"/>
        <v>-1.7272209480904839</v>
      </c>
      <c r="F15" s="32">
        <v>0.18888888888888888</v>
      </c>
      <c r="G15">
        <f t="shared" si="2"/>
        <v>-1.6665963262740491</v>
      </c>
      <c r="J15" s="29" t="s">
        <v>52</v>
      </c>
      <c r="K15" s="29">
        <v>25</v>
      </c>
      <c r="L15" s="29">
        <v>2.248041159293205</v>
      </c>
      <c r="M15" s="29"/>
      <c r="N15" s="29"/>
      <c r="O15" s="29"/>
    </row>
    <row r="16" spans="1:15" ht="15" thickBot="1" x14ac:dyDescent="0.4">
      <c r="A16">
        <v>463</v>
      </c>
      <c r="B16" s="32">
        <v>0.71123110151187907</v>
      </c>
      <c r="C16" s="32">
        <f t="shared" si="0"/>
        <v>-0.34075786470391545</v>
      </c>
      <c r="D16" s="32">
        <v>0.11879049676025918</v>
      </c>
      <c r="E16" s="32">
        <f t="shared" si="1"/>
        <v>-2.1303938688537629</v>
      </c>
      <c r="F16" s="32">
        <v>0.16997840172786177</v>
      </c>
      <c r="G16">
        <f t="shared" si="2"/>
        <v>-1.7720838986628766</v>
      </c>
    </row>
    <row r="17" spans="1:18" x14ac:dyDescent="0.35">
      <c r="A17">
        <v>573</v>
      </c>
      <c r="B17" s="32">
        <v>0.74520069808027922</v>
      </c>
      <c r="C17" s="32">
        <f t="shared" si="0"/>
        <v>-0.29410170348611503</v>
      </c>
      <c r="D17" s="32">
        <v>9.5986038394415357E-2</v>
      </c>
      <c r="E17" s="32">
        <f t="shared" si="1"/>
        <v>-2.3435525314822687</v>
      </c>
      <c r="F17" s="32">
        <v>0.15881326352530542</v>
      </c>
      <c r="G17">
        <f t="shared" si="2"/>
        <v>-1.8400262101978895</v>
      </c>
      <c r="J17" s="30"/>
      <c r="K17" s="30" t="s">
        <v>59</v>
      </c>
      <c r="L17" s="30" t="s">
        <v>47</v>
      </c>
      <c r="M17" s="30" t="s">
        <v>60</v>
      </c>
      <c r="N17" s="30" t="s">
        <v>61</v>
      </c>
      <c r="O17" s="30" t="s">
        <v>62</v>
      </c>
      <c r="P17" s="30" t="s">
        <v>63</v>
      </c>
      <c r="Q17" s="30" t="s">
        <v>64</v>
      </c>
      <c r="R17" s="30" t="s">
        <v>65</v>
      </c>
    </row>
    <row r="18" spans="1:18" x14ac:dyDescent="0.35">
      <c r="A18">
        <v>581</v>
      </c>
      <c r="B18" s="32">
        <v>0.76987951807228916</v>
      </c>
      <c r="C18" s="32">
        <f t="shared" si="0"/>
        <v>-0.26152124641310881</v>
      </c>
      <c r="D18" s="32">
        <v>9.4664371772805511E-2</v>
      </c>
      <c r="E18" s="32">
        <f t="shared" si="1"/>
        <v>-2.3574175716194401</v>
      </c>
      <c r="F18" s="32">
        <v>0.13545611015490533</v>
      </c>
      <c r="G18">
        <f t="shared" si="2"/>
        <v>-1.9991076014285538</v>
      </c>
      <c r="J18" s="28" t="s">
        <v>53</v>
      </c>
      <c r="K18" s="28">
        <v>-0.93822721634335393</v>
      </c>
      <c r="L18" s="28">
        <v>5.1815954933891482E-2</v>
      </c>
      <c r="M18" s="28">
        <v>-18.106917406817562</v>
      </c>
      <c r="N18" s="28">
        <v>1.6886005791494083E-15</v>
      </c>
      <c r="O18" s="28">
        <v>-1.0451700912007951</v>
      </c>
      <c r="P18" s="28">
        <v>-0.83128434148591268</v>
      </c>
      <c r="Q18" s="28">
        <v>-1.0451700912007951</v>
      </c>
      <c r="R18" s="28">
        <v>-0.83128434148591268</v>
      </c>
    </row>
    <row r="19" spans="1:18" ht="15" thickBot="1" x14ac:dyDescent="0.4">
      <c r="A19">
        <v>692</v>
      </c>
      <c r="B19" s="32">
        <v>0.76632947976878607</v>
      </c>
      <c r="C19" s="32">
        <f t="shared" si="0"/>
        <v>-0.26614307147458532</v>
      </c>
      <c r="D19" s="32">
        <v>0.1069364161849711</v>
      </c>
      <c r="E19" s="32">
        <f t="shared" si="1"/>
        <v>-2.2355208624134999</v>
      </c>
      <c r="F19" s="32">
        <v>0.12673410404624277</v>
      </c>
      <c r="G19">
        <f t="shared" si="2"/>
        <v>-2.0656640562395321</v>
      </c>
      <c r="J19" s="29">
        <v>17.5</v>
      </c>
      <c r="K19" s="29">
        <v>1.1669666969936691E-3</v>
      </c>
      <c r="L19" s="29">
        <v>1.5111615843785799E-4</v>
      </c>
      <c r="M19" s="29">
        <v>7.7223157937378968</v>
      </c>
      <c r="N19" s="29">
        <v>5.8639158096992271E-8</v>
      </c>
      <c r="O19" s="29">
        <v>8.5507827495502121E-4</v>
      </c>
      <c r="P19" s="29">
        <v>1.478855119032317E-3</v>
      </c>
      <c r="Q19" s="29">
        <v>8.5507827495502121E-4</v>
      </c>
      <c r="R19" s="29">
        <v>1.478855119032317E-3</v>
      </c>
    </row>
    <row r="20" spans="1:18" x14ac:dyDescent="0.35">
      <c r="A20">
        <v>724</v>
      </c>
      <c r="B20" s="32">
        <v>0.77665745856353585</v>
      </c>
      <c r="C20" s="32">
        <f t="shared" si="0"/>
        <v>-0.25275587708756042</v>
      </c>
      <c r="D20" s="32">
        <v>0.10220994475138122</v>
      </c>
      <c r="E20" s="32">
        <f t="shared" si="1"/>
        <v>-2.2807262991815467</v>
      </c>
      <c r="F20" s="32">
        <v>0.12113259668508287</v>
      </c>
      <c r="G20">
        <f t="shared" si="2"/>
        <v>-2.1108694930075789</v>
      </c>
    </row>
    <row r="21" spans="1:18" x14ac:dyDescent="0.35">
      <c r="A21">
        <v>350</v>
      </c>
      <c r="B21" s="32">
        <v>0.61428571428571432</v>
      </c>
      <c r="C21" s="32">
        <f t="shared" si="0"/>
        <v>-0.48729512635579653</v>
      </c>
      <c r="D21" s="32">
        <v>0.17142857142857143</v>
      </c>
      <c r="E21" s="32">
        <f t="shared" si="1"/>
        <v>-1.7635885922613588</v>
      </c>
      <c r="F21" s="32">
        <v>0.21428571428571427</v>
      </c>
      <c r="G21">
        <f t="shared" si="2"/>
        <v>-1.5404450409471491</v>
      </c>
    </row>
    <row r="22" spans="1:18" x14ac:dyDescent="0.35">
      <c r="A22">
        <v>10.85</v>
      </c>
      <c r="B22" s="32">
        <v>0.39354838709677414</v>
      </c>
      <c r="C22" s="32">
        <f t="shared" si="0"/>
        <v>-0.93255125274593553</v>
      </c>
      <c r="D22" s="32">
        <v>0.29308755760368665</v>
      </c>
      <c r="E22" s="32">
        <f t="shared" si="1"/>
        <v>-1.2272838831943831</v>
      </c>
      <c r="F22" s="32">
        <v>0.3133640552995392</v>
      </c>
      <c r="G22">
        <f t="shared" si="2"/>
        <v>-1.1603896483643528</v>
      </c>
    </row>
    <row r="23" spans="1:18" x14ac:dyDescent="0.35">
      <c r="A23">
        <v>17.48</v>
      </c>
      <c r="B23" s="32">
        <v>0.33352402745995424</v>
      </c>
      <c r="C23" s="32">
        <f t="shared" si="0"/>
        <v>-1.0980403698649883</v>
      </c>
      <c r="D23" s="32">
        <v>0.27459954233409611</v>
      </c>
      <c r="E23" s="32">
        <f t="shared" si="1"/>
        <v>-1.2924414523135441</v>
      </c>
      <c r="F23" s="32">
        <v>0.39187643020594964</v>
      </c>
      <c r="G23">
        <f t="shared" si="2"/>
        <v>-0.93680871795325549</v>
      </c>
    </row>
    <row r="24" spans="1:18" x14ac:dyDescent="0.35">
      <c r="A24">
        <v>38.76</v>
      </c>
      <c r="B24" s="32">
        <v>0.31888544891640869</v>
      </c>
      <c r="C24" s="32">
        <f t="shared" si="0"/>
        <v>-1.1429233349930208</v>
      </c>
      <c r="D24" s="32">
        <v>0.20639834881320951</v>
      </c>
      <c r="E24" s="32">
        <f t="shared" si="1"/>
        <v>-1.5779472453427295</v>
      </c>
      <c r="F24" s="32">
        <v>0.4747162022703818</v>
      </c>
      <c r="G24">
        <f t="shared" si="2"/>
        <v>-0.74503812240762557</v>
      </c>
    </row>
    <row r="25" spans="1:18" x14ac:dyDescent="0.35">
      <c r="A25">
        <v>39.6</v>
      </c>
      <c r="B25" s="32">
        <v>0.39393939393939392</v>
      </c>
      <c r="C25" s="32">
        <f t="shared" si="0"/>
        <v>-0.93155820400494349</v>
      </c>
      <c r="D25" s="32">
        <v>0.11868686868686869</v>
      </c>
      <c r="E25" s="32">
        <f t="shared" si="1"/>
        <v>-2.1312666095444222</v>
      </c>
      <c r="F25" s="32">
        <v>0.48737373737373729</v>
      </c>
      <c r="G25">
        <f t="shared" si="2"/>
        <v>-0.7187240223495952</v>
      </c>
    </row>
    <row r="26" spans="1:18" x14ac:dyDescent="0.35">
      <c r="A26">
        <v>56</v>
      </c>
      <c r="B26" s="32">
        <v>0.31785714285714289</v>
      </c>
      <c r="C26" s="32">
        <f t="shared" si="0"/>
        <v>-1.1461532334371096</v>
      </c>
      <c r="D26" s="32">
        <v>0.23214285714285715</v>
      </c>
      <c r="E26" s="32">
        <f t="shared" si="1"/>
        <v>-1.4604023332736125</v>
      </c>
      <c r="F26" s="32">
        <v>0.45</v>
      </c>
      <c r="G26">
        <f t="shared" si="2"/>
        <v>-0.79850769621777162</v>
      </c>
    </row>
    <row r="27" spans="1:18" x14ac:dyDescent="0.35">
      <c r="A27">
        <v>59.4</v>
      </c>
      <c r="B27" s="32">
        <v>0.40404040404040403</v>
      </c>
      <c r="C27" s="32">
        <f t="shared" si="0"/>
        <v>-0.90624039602065365</v>
      </c>
      <c r="D27" s="32">
        <v>0.26936026936026936</v>
      </c>
      <c r="E27" s="32">
        <f t="shared" si="1"/>
        <v>-1.3117055041288179</v>
      </c>
      <c r="F27" s="32">
        <v>0.32659932659932656</v>
      </c>
      <c r="G27">
        <f t="shared" si="2"/>
        <v>-1.119021160299317</v>
      </c>
    </row>
    <row r="28" spans="1:18" x14ac:dyDescent="0.35">
      <c r="A28">
        <v>62</v>
      </c>
      <c r="B28" s="32">
        <v>0.37096774193548387</v>
      </c>
      <c r="C28" s="32">
        <f t="shared" si="0"/>
        <v>-0.99164016911594188</v>
      </c>
      <c r="D28" s="32">
        <v>0.33870967741935482</v>
      </c>
      <c r="E28" s="32">
        <f t="shared" si="1"/>
        <v>-1.0826119473216687</v>
      </c>
      <c r="F28" s="32">
        <v>0.29032258064516131</v>
      </c>
      <c r="G28">
        <f t="shared" si="2"/>
        <v>-1.2367626271489267</v>
      </c>
    </row>
    <row r="29" spans="1:18" x14ac:dyDescent="0.35">
      <c r="A29">
        <v>100</v>
      </c>
      <c r="B29" s="32">
        <v>0.43099999999999999</v>
      </c>
      <c r="C29" s="32">
        <f t="shared" si="0"/>
        <v>-0.8416471888783893</v>
      </c>
      <c r="D29" s="32">
        <v>0.2</v>
      </c>
      <c r="E29" s="32">
        <f t="shared" si="1"/>
        <v>-1.6094379124341003</v>
      </c>
      <c r="F29" s="32">
        <v>0.36899999999999999</v>
      </c>
      <c r="G29">
        <f t="shared" si="2"/>
        <v>-0.99695863494160986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Sheet1</vt:lpstr>
      <vt:lpstr>&lt;100g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Rajashree Srikanth</dc:creator>
  <cp:lastModifiedBy>Rajashree Srikanth</cp:lastModifiedBy>
  <dcterms:created xsi:type="dcterms:W3CDTF">2021-12-14T13:29:36Z</dcterms:created>
  <dcterms:modified xsi:type="dcterms:W3CDTF">2022-05-05T10:01:43Z</dcterms:modified>
</cp:coreProperties>
</file>