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0" yWindow="60" windowWidth="11400" windowHeight="8085" activeTab="2"/>
  </bookViews>
  <sheets>
    <sheet name="Tracking Remarks" sheetId="19" r:id="rId1"/>
    <sheet name="Release 4.1" sheetId="7" r:id="rId2"/>
    <sheet name="Tracker-09Feb" sheetId="42" r:id="rId3"/>
    <sheet name="Tracker-02Feb" sheetId="41" r:id="rId4"/>
    <sheet name="Tracker-26Jan" sheetId="40" r:id="rId5"/>
    <sheet name="Tracker-19Jan" sheetId="37" r:id="rId6"/>
    <sheet name="Tracker-12Jan" sheetId="39" r:id="rId7"/>
    <sheet name="Tracker-05Jan" sheetId="38" r:id="rId8"/>
  </sheets>
  <definedNames>
    <definedName name="_xlnm._FilterDatabase" localSheetId="3" hidden="1">'Tracker-02Feb'!$A$1:$W$3</definedName>
    <definedName name="_xlnm._FilterDatabase" localSheetId="7" hidden="1">'Tracker-05Jan'!$A$1:$W$3</definedName>
    <definedName name="_xlnm._FilterDatabase" localSheetId="2" hidden="1">'Tracker-09Feb'!$A$1:$W$3</definedName>
    <definedName name="_xlnm._FilterDatabase" localSheetId="6" hidden="1">'Tracker-12Jan'!$A$1:$W$3</definedName>
    <definedName name="_xlnm._FilterDatabase" localSheetId="5" hidden="1">'Tracker-19Jan'!$A$1:$W$3</definedName>
    <definedName name="_xlnm._FilterDatabase" localSheetId="4" hidden="1">'Tracker-26Jan'!$A$1:$W$3</definedName>
    <definedName name="_xlnm.Print_Area" localSheetId="3">'Tracker-02Feb'!$A$1:$S$22</definedName>
    <definedName name="_xlnm.Print_Area" localSheetId="7">'Tracker-05Jan'!$A$1:$S$22</definedName>
    <definedName name="_xlnm.Print_Area" localSheetId="2">'Tracker-09Feb'!$A$1:$S$22</definedName>
    <definedName name="_xlnm.Print_Area" localSheetId="6">'Tracker-12Jan'!$A$1:$S$22</definedName>
    <definedName name="_xlnm.Print_Area" localSheetId="5">'Tracker-19Jan'!$A$1:$S$22</definedName>
    <definedName name="_xlnm.Print_Area" localSheetId="4">'Tracker-26Jan'!$A$1:$S$22</definedName>
  </definedNames>
  <calcPr calcId="145621"/>
</workbook>
</file>

<file path=xl/calcChain.xml><?xml version="1.0" encoding="utf-8"?>
<calcChain xmlns="http://schemas.openxmlformats.org/spreadsheetml/2006/main">
  <c r="M3" i="42" l="1"/>
  <c r="M6" i="42"/>
  <c r="M4" i="42"/>
  <c r="H9" i="7" l="1"/>
  <c r="G9" i="7"/>
  <c r="F9" i="7"/>
  <c r="E9" i="7"/>
  <c r="D9" i="7"/>
  <c r="C9" i="7"/>
  <c r="H7" i="7" l="1"/>
  <c r="H6" i="7"/>
  <c r="H3" i="7"/>
  <c r="H5" i="7"/>
  <c r="H13" i="7"/>
  <c r="N26" i="41"/>
  <c r="J26" i="41"/>
  <c r="I26" i="41"/>
  <c r="H26" i="41"/>
  <c r="M26" i="41"/>
  <c r="O26" i="41" s="1"/>
  <c r="N27" i="42"/>
  <c r="M27" i="42" s="1"/>
  <c r="J27" i="42"/>
  <c r="I27" i="42"/>
  <c r="H27" i="42"/>
  <c r="M26" i="42"/>
  <c r="O26" i="42" s="1"/>
  <c r="K26" i="42"/>
  <c r="L26" i="42" s="1"/>
  <c r="J19" i="42"/>
  <c r="J22" i="42" s="1"/>
  <c r="N19" i="42"/>
  <c r="N22" i="42" s="1"/>
  <c r="I19" i="42"/>
  <c r="I22" i="42" s="1"/>
  <c r="H19" i="42"/>
  <c r="M25" i="42"/>
  <c r="O25" i="42" s="1"/>
  <c r="M24" i="42"/>
  <c r="O24" i="42" s="1"/>
  <c r="M18" i="42"/>
  <c r="O18" i="42" s="1"/>
  <c r="K18" i="42"/>
  <c r="L18" i="42" s="1"/>
  <c r="C18" i="42"/>
  <c r="M17" i="42"/>
  <c r="O17" i="42" s="1"/>
  <c r="K17" i="42"/>
  <c r="L17" i="42" s="1"/>
  <c r="M16" i="42"/>
  <c r="O16" i="42" s="1"/>
  <c r="K16" i="42"/>
  <c r="L16" i="42" s="1"/>
  <c r="M15" i="42"/>
  <c r="O15" i="42" s="1"/>
  <c r="K15" i="42"/>
  <c r="L15" i="42" s="1"/>
  <c r="C15" i="42"/>
  <c r="C16" i="42" s="1"/>
  <c r="M14" i="42"/>
  <c r="O14" i="42" s="1"/>
  <c r="K14" i="42"/>
  <c r="L14" i="42" s="1"/>
  <c r="M13" i="42"/>
  <c r="O13" i="42" s="1"/>
  <c r="K13" i="42"/>
  <c r="L13" i="42" s="1"/>
  <c r="M12" i="42"/>
  <c r="O12" i="42" s="1"/>
  <c r="K12" i="42"/>
  <c r="L12" i="42" s="1"/>
  <c r="M11" i="42"/>
  <c r="O11" i="42" s="1"/>
  <c r="K11" i="42"/>
  <c r="L11" i="42" s="1"/>
  <c r="M10" i="42"/>
  <c r="O10" i="42" s="1"/>
  <c r="K10" i="42"/>
  <c r="L10" i="42" s="1"/>
  <c r="C10" i="42"/>
  <c r="C11" i="42" s="1"/>
  <c r="C12" i="42" s="1"/>
  <c r="C13" i="42" s="1"/>
  <c r="M9" i="42"/>
  <c r="O9" i="42" s="1"/>
  <c r="K9" i="42"/>
  <c r="L9" i="42" s="1"/>
  <c r="M8" i="42"/>
  <c r="O8" i="42" s="1"/>
  <c r="K8" i="42"/>
  <c r="L8" i="42" s="1"/>
  <c r="M7" i="42"/>
  <c r="O7" i="42" s="1"/>
  <c r="K7" i="42"/>
  <c r="L7" i="42" s="1"/>
  <c r="O6" i="42"/>
  <c r="K6" i="42"/>
  <c r="L6" i="42" s="1"/>
  <c r="C6" i="42"/>
  <c r="C7" i="42" s="1"/>
  <c r="M5" i="42"/>
  <c r="O5" i="42" s="1"/>
  <c r="K5" i="42"/>
  <c r="L5" i="42" s="1"/>
  <c r="O4" i="42"/>
  <c r="K4" i="42"/>
  <c r="L4" i="42" s="1"/>
  <c r="O3" i="42"/>
  <c r="K3" i="42"/>
  <c r="L3" i="42" s="1"/>
  <c r="H8" i="7" l="1"/>
  <c r="H10" i="7" s="1"/>
  <c r="H15" i="7" s="1"/>
  <c r="K26" i="41"/>
  <c r="L26" i="41" s="1"/>
  <c r="O27" i="42"/>
  <c r="K27" i="42"/>
  <c r="L27" i="42" s="1"/>
  <c r="M19" i="42"/>
  <c r="M22" i="42" s="1"/>
  <c r="H22" i="42"/>
  <c r="K19" i="42"/>
  <c r="G15" i="7"/>
  <c r="J20" i="42" l="1"/>
  <c r="K22" i="42"/>
  <c r="L19" i="42"/>
  <c r="L22" i="42" s="1"/>
  <c r="O19" i="42"/>
  <c r="G7" i="7"/>
  <c r="G6" i="7"/>
  <c r="G3" i="7"/>
  <c r="G5" i="7"/>
  <c r="G8" i="7" l="1"/>
  <c r="G10" i="7" s="1"/>
  <c r="M25" i="41"/>
  <c r="O25" i="41" s="1"/>
  <c r="M24" i="41"/>
  <c r="O24" i="41" s="1"/>
  <c r="I19" i="41" l="1"/>
  <c r="H19" i="41" l="1"/>
  <c r="N19" i="41" l="1"/>
  <c r="N22" i="41" s="1"/>
  <c r="J19" i="41"/>
  <c r="J22" i="41" s="1"/>
  <c r="I22" i="41"/>
  <c r="M18" i="41"/>
  <c r="O18" i="41" s="1"/>
  <c r="K18" i="41"/>
  <c r="L18" i="41" s="1"/>
  <c r="C18" i="41"/>
  <c r="M17" i="41"/>
  <c r="O17" i="41" s="1"/>
  <c r="K17" i="41"/>
  <c r="L17" i="41" s="1"/>
  <c r="M16" i="41"/>
  <c r="O16" i="41" s="1"/>
  <c r="K16" i="41"/>
  <c r="L16" i="41" s="1"/>
  <c r="M15" i="41"/>
  <c r="O15" i="41" s="1"/>
  <c r="K15" i="41"/>
  <c r="L15" i="41" s="1"/>
  <c r="C15" i="41"/>
  <c r="C16" i="41" s="1"/>
  <c r="M14" i="41"/>
  <c r="O14" i="41" s="1"/>
  <c r="K14" i="41"/>
  <c r="L14" i="41" s="1"/>
  <c r="M13" i="41"/>
  <c r="O13" i="41" s="1"/>
  <c r="K13" i="41"/>
  <c r="L13" i="41" s="1"/>
  <c r="M12" i="41"/>
  <c r="O12" i="41" s="1"/>
  <c r="K12" i="41"/>
  <c r="L12" i="41" s="1"/>
  <c r="M11" i="41"/>
  <c r="O11" i="41" s="1"/>
  <c r="K11" i="41"/>
  <c r="L11" i="41" s="1"/>
  <c r="M10" i="41"/>
  <c r="O10" i="41" s="1"/>
  <c r="K10" i="41"/>
  <c r="L10" i="41" s="1"/>
  <c r="C10" i="41"/>
  <c r="C11" i="41" s="1"/>
  <c r="C12" i="41" s="1"/>
  <c r="C13" i="41" s="1"/>
  <c r="M9" i="41"/>
  <c r="O9" i="41" s="1"/>
  <c r="K9" i="41"/>
  <c r="L9" i="41" s="1"/>
  <c r="M8" i="41"/>
  <c r="O8" i="41" s="1"/>
  <c r="K8" i="41"/>
  <c r="L8" i="41" s="1"/>
  <c r="M7" i="41"/>
  <c r="O7" i="41" s="1"/>
  <c r="K7" i="41"/>
  <c r="L7" i="41" s="1"/>
  <c r="C7" i="41"/>
  <c r="M6" i="41"/>
  <c r="O6" i="41" s="1"/>
  <c r="K6" i="41"/>
  <c r="L6" i="41" s="1"/>
  <c r="C6" i="41"/>
  <c r="M5" i="41"/>
  <c r="O5" i="41" s="1"/>
  <c r="K5" i="41"/>
  <c r="L5" i="41" s="1"/>
  <c r="M4" i="41"/>
  <c r="O4" i="41" s="1"/>
  <c r="K4" i="41"/>
  <c r="L4" i="41" s="1"/>
  <c r="M3" i="41"/>
  <c r="O3" i="41" s="1"/>
  <c r="K3" i="41"/>
  <c r="L3" i="41" s="1"/>
  <c r="M19" i="41" l="1"/>
  <c r="H22" i="41"/>
  <c r="K19" i="41"/>
  <c r="F15" i="7"/>
  <c r="F7" i="7"/>
  <c r="F6" i="7"/>
  <c r="F3" i="7"/>
  <c r="F5" i="7"/>
  <c r="N19" i="40"/>
  <c r="N22" i="40" s="1"/>
  <c r="J19" i="40"/>
  <c r="J22" i="40" s="1"/>
  <c r="I19" i="40"/>
  <c r="I22" i="40" s="1"/>
  <c r="H19" i="40"/>
  <c r="M18" i="40"/>
  <c r="O18" i="40" s="1"/>
  <c r="K18" i="40"/>
  <c r="L18" i="40" s="1"/>
  <c r="C18" i="40"/>
  <c r="O17" i="40"/>
  <c r="M17" i="40"/>
  <c r="L17" i="40"/>
  <c r="K17" i="40"/>
  <c r="O16" i="40"/>
  <c r="M16" i="40"/>
  <c r="K16" i="40"/>
  <c r="L16" i="40" s="1"/>
  <c r="C16" i="40"/>
  <c r="M15" i="40"/>
  <c r="O15" i="40" s="1"/>
  <c r="K15" i="40"/>
  <c r="L15" i="40" s="1"/>
  <c r="C15" i="40"/>
  <c r="O14" i="40"/>
  <c r="M14" i="40"/>
  <c r="K14" i="40"/>
  <c r="L14" i="40" s="1"/>
  <c r="M13" i="40"/>
  <c r="O13" i="40" s="1"/>
  <c r="K13" i="40"/>
  <c r="L13" i="40" s="1"/>
  <c r="M12" i="40"/>
  <c r="O12" i="40" s="1"/>
  <c r="K12" i="40"/>
  <c r="L12" i="40" s="1"/>
  <c r="M11" i="40"/>
  <c r="O11" i="40" s="1"/>
  <c r="K11" i="40"/>
  <c r="L11" i="40" s="1"/>
  <c r="C11" i="40"/>
  <c r="C12" i="40" s="1"/>
  <c r="C13" i="40" s="1"/>
  <c r="O10" i="40"/>
  <c r="M10" i="40"/>
  <c r="K10" i="40"/>
  <c r="L10" i="40" s="1"/>
  <c r="C10" i="40"/>
  <c r="M9" i="40"/>
  <c r="O9" i="40" s="1"/>
  <c r="K9" i="40"/>
  <c r="L9" i="40" s="1"/>
  <c r="M8" i="40"/>
  <c r="O8" i="40" s="1"/>
  <c r="K8" i="40"/>
  <c r="L8" i="40" s="1"/>
  <c r="M7" i="40"/>
  <c r="O7" i="40" s="1"/>
  <c r="K7" i="40"/>
  <c r="L7" i="40" s="1"/>
  <c r="C7" i="40"/>
  <c r="M6" i="40"/>
  <c r="O6" i="40" s="1"/>
  <c r="K6" i="40"/>
  <c r="L6" i="40" s="1"/>
  <c r="C6" i="40"/>
  <c r="M5" i="40"/>
  <c r="O5" i="40" s="1"/>
  <c r="K5" i="40"/>
  <c r="L5" i="40" s="1"/>
  <c r="M4" i="40"/>
  <c r="O4" i="40" s="1"/>
  <c r="K4" i="40"/>
  <c r="L4" i="40" s="1"/>
  <c r="O3" i="40"/>
  <c r="M3" i="40"/>
  <c r="L3" i="40"/>
  <c r="K3" i="40"/>
  <c r="K22" i="41" l="1"/>
  <c r="L19" i="41"/>
  <c r="L22" i="41" s="1"/>
  <c r="M22" i="41"/>
  <c r="J20" i="41"/>
  <c r="O19" i="41"/>
  <c r="F8" i="7"/>
  <c r="F10" i="7"/>
  <c r="M19" i="40"/>
  <c r="M22" i="40" s="1"/>
  <c r="H22" i="40"/>
  <c r="K19" i="40"/>
  <c r="N19" i="37"/>
  <c r="J20" i="40" l="1"/>
  <c r="K22" i="40"/>
  <c r="L19" i="40"/>
  <c r="L22" i="40" s="1"/>
  <c r="O19" i="40"/>
  <c r="E7" i="7"/>
  <c r="E6" i="7"/>
  <c r="E3" i="7"/>
  <c r="E5" i="7"/>
  <c r="D7" i="7"/>
  <c r="D6" i="7"/>
  <c r="D3" i="7"/>
  <c r="N19" i="39"/>
  <c r="N22" i="39" s="1"/>
  <c r="J19" i="39"/>
  <c r="J22" i="39" s="1"/>
  <c r="I19" i="39"/>
  <c r="H19" i="39"/>
  <c r="M18" i="39"/>
  <c r="O18" i="39" s="1"/>
  <c r="K18" i="39"/>
  <c r="L18" i="39" s="1"/>
  <c r="C18" i="39"/>
  <c r="M17" i="39"/>
  <c r="O17" i="39" s="1"/>
  <c r="L17" i="39"/>
  <c r="K17" i="39"/>
  <c r="M16" i="39"/>
  <c r="O16" i="39" s="1"/>
  <c r="L16" i="39"/>
  <c r="K16" i="39"/>
  <c r="M15" i="39"/>
  <c r="O15" i="39" s="1"/>
  <c r="K15" i="39"/>
  <c r="L15" i="39" s="1"/>
  <c r="C15" i="39"/>
  <c r="C16" i="39" s="1"/>
  <c r="O14" i="39"/>
  <c r="M14" i="39"/>
  <c r="K14" i="39"/>
  <c r="L14" i="39" s="1"/>
  <c r="O13" i="39"/>
  <c r="M13" i="39"/>
  <c r="K13" i="39"/>
  <c r="L13" i="39" s="1"/>
  <c r="M12" i="39"/>
  <c r="O12" i="39" s="1"/>
  <c r="K12" i="39"/>
  <c r="L12" i="39" s="1"/>
  <c r="M11" i="39"/>
  <c r="O11" i="39" s="1"/>
  <c r="L11" i="39"/>
  <c r="K11" i="39"/>
  <c r="M10" i="39"/>
  <c r="O10" i="39" s="1"/>
  <c r="K10" i="39"/>
  <c r="L10" i="39" s="1"/>
  <c r="C10" i="39"/>
  <c r="C11" i="39" s="1"/>
  <c r="C12" i="39" s="1"/>
  <c r="C13" i="39" s="1"/>
  <c r="O9" i="39"/>
  <c r="M9" i="39"/>
  <c r="K9" i="39"/>
  <c r="L9" i="39" s="1"/>
  <c r="O8" i="39"/>
  <c r="M8" i="39"/>
  <c r="K8" i="39"/>
  <c r="L8" i="39" s="1"/>
  <c r="O7" i="39"/>
  <c r="M7" i="39"/>
  <c r="K7" i="39"/>
  <c r="L7" i="39" s="1"/>
  <c r="C7" i="39"/>
  <c r="M6" i="39"/>
  <c r="O6" i="39" s="1"/>
  <c r="K6" i="39"/>
  <c r="L6" i="39" s="1"/>
  <c r="C6" i="39"/>
  <c r="M5" i="39"/>
  <c r="O5" i="39" s="1"/>
  <c r="L5" i="39"/>
  <c r="K5" i="39"/>
  <c r="M4" i="39"/>
  <c r="O4" i="39" s="1"/>
  <c r="L4" i="39"/>
  <c r="K4" i="39"/>
  <c r="M3" i="39"/>
  <c r="O3" i="39" s="1"/>
  <c r="L3" i="39"/>
  <c r="K3" i="39"/>
  <c r="M19" i="39" l="1"/>
  <c r="O19" i="39" s="1"/>
  <c r="E8" i="7"/>
  <c r="E10" i="7" s="1"/>
  <c r="E15" i="7" s="1"/>
  <c r="J20" i="39"/>
  <c r="M22" i="39"/>
  <c r="I22" i="39"/>
  <c r="H22" i="39"/>
  <c r="K19" i="39"/>
  <c r="K22" i="39" l="1"/>
  <c r="L19" i="39"/>
  <c r="L22" i="39" s="1"/>
  <c r="C7" i="7" l="1"/>
  <c r="C6" i="7"/>
  <c r="C3" i="7"/>
  <c r="M7" i="37" l="1"/>
  <c r="M6" i="37"/>
  <c r="M5" i="37"/>
  <c r="J19" i="37"/>
  <c r="I19" i="37"/>
  <c r="H19" i="37"/>
  <c r="D5" i="7" l="1"/>
  <c r="D8" i="7" l="1"/>
  <c r="D10" i="7" s="1"/>
  <c r="D15" i="7" s="1"/>
  <c r="H22" i="38" l="1"/>
  <c r="N19" i="38"/>
  <c r="J20" i="38" s="1"/>
  <c r="J19" i="38"/>
  <c r="J22" i="38" s="1"/>
  <c r="I19" i="38"/>
  <c r="M19" i="38" s="1"/>
  <c r="H19" i="38"/>
  <c r="M18" i="38"/>
  <c r="O18" i="38" s="1"/>
  <c r="L18" i="38"/>
  <c r="K18" i="38"/>
  <c r="M17" i="38"/>
  <c r="O17" i="38" s="1"/>
  <c r="K17" i="38"/>
  <c r="L17" i="38" s="1"/>
  <c r="O16" i="38"/>
  <c r="M16" i="38"/>
  <c r="K16" i="38"/>
  <c r="L16" i="38" s="1"/>
  <c r="C16" i="38"/>
  <c r="C17" i="38" s="1"/>
  <c r="C18" i="38" s="1"/>
  <c r="M15" i="38"/>
  <c r="O15" i="38" s="1"/>
  <c r="K15" i="38"/>
  <c r="L15" i="38" s="1"/>
  <c r="C15" i="38"/>
  <c r="M14" i="38"/>
  <c r="O14" i="38" s="1"/>
  <c r="L14" i="38"/>
  <c r="K14" i="38"/>
  <c r="M13" i="38"/>
  <c r="O13" i="38" s="1"/>
  <c r="L13" i="38"/>
  <c r="K13" i="38"/>
  <c r="M12" i="38"/>
  <c r="O12" i="38" s="1"/>
  <c r="K12" i="38"/>
  <c r="L12" i="38" s="1"/>
  <c r="O11" i="38"/>
  <c r="M11" i="38"/>
  <c r="K11" i="38"/>
  <c r="L11" i="38" s="1"/>
  <c r="C11" i="38"/>
  <c r="C12" i="38" s="1"/>
  <c r="C13" i="38" s="1"/>
  <c r="M10" i="38"/>
  <c r="O10" i="38" s="1"/>
  <c r="K10" i="38"/>
  <c r="L10" i="38" s="1"/>
  <c r="C10" i="38"/>
  <c r="M9" i="38"/>
  <c r="O9" i="38" s="1"/>
  <c r="L9" i="38"/>
  <c r="K9" i="38"/>
  <c r="M8" i="38"/>
  <c r="O8" i="38" s="1"/>
  <c r="L8" i="38"/>
  <c r="K8" i="38"/>
  <c r="M7" i="38"/>
  <c r="O7" i="38" s="1"/>
  <c r="L7" i="38"/>
  <c r="K7" i="38"/>
  <c r="M6" i="38"/>
  <c r="O6" i="38" s="1"/>
  <c r="K6" i="38"/>
  <c r="L6" i="38" s="1"/>
  <c r="C6" i="38"/>
  <c r="C7" i="38" s="1"/>
  <c r="O5" i="38"/>
  <c r="M5" i="38"/>
  <c r="K5" i="38"/>
  <c r="L5" i="38" s="1"/>
  <c r="O4" i="38"/>
  <c r="M4" i="38"/>
  <c r="K4" i="38"/>
  <c r="L4" i="38" s="1"/>
  <c r="O3" i="38"/>
  <c r="M3" i="38"/>
  <c r="K3" i="38"/>
  <c r="L3" i="38" s="1"/>
  <c r="O19" i="38" l="1"/>
  <c r="M22" i="38"/>
  <c r="I22" i="38"/>
  <c r="K19" i="38"/>
  <c r="N22" i="38"/>
  <c r="K22" i="38" l="1"/>
  <c r="L19" i="38"/>
  <c r="L22" i="38" s="1"/>
  <c r="C16" i="37" l="1"/>
  <c r="M18" i="37"/>
  <c r="O18" i="37" s="1"/>
  <c r="K18" i="37"/>
  <c r="L18" i="37" s="1"/>
  <c r="C18" i="37"/>
  <c r="M17" i="37"/>
  <c r="O17" i="37" s="1"/>
  <c r="K17" i="37"/>
  <c r="L17" i="37" s="1"/>
  <c r="C5" i="7" l="1"/>
  <c r="C8" i="7" l="1"/>
  <c r="M3" i="37"/>
  <c r="C15" i="37" l="1"/>
  <c r="C10" i="37"/>
  <c r="C11" i="37" s="1"/>
  <c r="C12" i="37" s="1"/>
  <c r="C13" i="37" s="1"/>
  <c r="N22" i="37" l="1"/>
  <c r="J22" i="37"/>
  <c r="I22" i="37"/>
  <c r="H22" i="37"/>
  <c r="M16" i="37"/>
  <c r="O16" i="37" s="1"/>
  <c r="K16" i="37"/>
  <c r="L16" i="37" s="1"/>
  <c r="M15" i="37"/>
  <c r="O15" i="37" s="1"/>
  <c r="K15" i="37"/>
  <c r="L15" i="37" s="1"/>
  <c r="M14" i="37"/>
  <c r="O14" i="37" s="1"/>
  <c r="K14" i="37"/>
  <c r="L14" i="37" s="1"/>
  <c r="M13" i="37"/>
  <c r="O13" i="37" s="1"/>
  <c r="K13" i="37"/>
  <c r="L13" i="37" s="1"/>
  <c r="M12" i="37"/>
  <c r="O12" i="37" s="1"/>
  <c r="K12" i="37"/>
  <c r="L12" i="37" s="1"/>
  <c r="M11" i="37"/>
  <c r="O11" i="37" s="1"/>
  <c r="K11" i="37"/>
  <c r="L11" i="37" s="1"/>
  <c r="M10" i="37"/>
  <c r="O10" i="37" s="1"/>
  <c r="K10" i="37"/>
  <c r="L10" i="37" s="1"/>
  <c r="M9" i="37"/>
  <c r="O9" i="37" s="1"/>
  <c r="K9" i="37"/>
  <c r="L9" i="37" s="1"/>
  <c r="M8" i="37"/>
  <c r="O8" i="37" s="1"/>
  <c r="K8" i="37"/>
  <c r="L8" i="37" s="1"/>
  <c r="O7" i="37"/>
  <c r="K7" i="37"/>
  <c r="L7" i="37" s="1"/>
  <c r="O6" i="37"/>
  <c r="K6" i="37"/>
  <c r="L6" i="37" s="1"/>
  <c r="O5" i="37"/>
  <c r="K5" i="37"/>
  <c r="L5" i="37" s="1"/>
  <c r="M4" i="37"/>
  <c r="O4" i="37" s="1"/>
  <c r="K4" i="37"/>
  <c r="L4" i="37" s="1"/>
  <c r="C6" i="37"/>
  <c r="C7" i="37" s="1"/>
  <c r="O3" i="37"/>
  <c r="K3" i="37"/>
  <c r="L3" i="37" s="1"/>
  <c r="K19" i="37" l="1"/>
  <c r="K22" i="37" s="1"/>
  <c r="M19" i="37"/>
  <c r="L19" i="37" l="1"/>
  <c r="L22" i="37" s="1"/>
  <c r="M22" i="37"/>
  <c r="O19" i="37"/>
  <c r="J20" i="37"/>
  <c r="C10" i="7" l="1"/>
  <c r="C15" i="7" s="1"/>
  <c r="D13" i="7" l="1"/>
  <c r="E13" i="7" s="1"/>
  <c r="F13" i="7" s="1"/>
  <c r="G13" i="7" s="1"/>
  <c r="D2" i="7" l="1"/>
  <c r="E2" i="7" s="1"/>
  <c r="F2" i="7" s="1"/>
  <c r="G2" i="7" s="1"/>
  <c r="H2" i="7" s="1"/>
</calcChain>
</file>

<file path=xl/comments1.xml><?xml version="1.0" encoding="utf-8"?>
<comments xmlns="http://schemas.openxmlformats.org/spreadsheetml/2006/main">
  <authors>
    <author>SHARMA Ratnesh</author>
  </authors>
  <commentList>
    <comment ref="W3" authorId="0">
      <text>
        <r>
          <rPr>
            <b/>
            <sz val="9"/>
            <color indexed="81"/>
            <rFont val="Tahoma"/>
            <charset val="1"/>
          </rPr>
          <t xml:space="preserve">Revised to remove Setting user story EDOS-3728 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2 days delay due to complex bugs and bug fixing of release 4.0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Delay due to complexity of image user story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Response delay from BI and FO UI has delayed the progress
1 security US has been added on request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Need to incorporate changes done at BI and MUSE end</t>
        </r>
      </text>
    </comment>
    <comment ref="Y15" authorId="0">
      <text>
        <r>
          <rPr>
            <b/>
            <sz val="9"/>
            <color indexed="81"/>
            <rFont val="Tahoma"/>
            <charset val="1"/>
          </rPr>
          <t>High number System testing defects  raised. Resolution is in progress.</t>
        </r>
      </text>
    </comment>
  </commentList>
</comments>
</file>

<file path=xl/sharedStrings.xml><?xml version="1.0" encoding="utf-8"?>
<sst xmlns="http://schemas.openxmlformats.org/spreadsheetml/2006/main" count="590" uniqueCount="101">
  <si>
    <t>Original Budget (BAC)</t>
  </si>
  <si>
    <t>Actuals (AC)</t>
  </si>
  <si>
    <t>Estimate at Completion (EAC)</t>
  </si>
  <si>
    <t>Estimate to Complete (ETC)</t>
  </si>
  <si>
    <t>Planned progress</t>
  </si>
  <si>
    <t>Actual progress</t>
  </si>
  <si>
    <t>CR3-Combined</t>
  </si>
  <si>
    <t>%age completed against EAC</t>
  </si>
  <si>
    <t>Revised Budget (RBAC)</t>
  </si>
  <si>
    <t>N/A</t>
  </si>
  <si>
    <t>Total</t>
  </si>
  <si>
    <t>EPIC</t>
  </si>
  <si>
    <t>No. of User Stories</t>
  </si>
  <si>
    <t>US 
S. No.</t>
  </si>
  <si>
    <t>User Story Title</t>
  </si>
  <si>
    <t>Efforts in mandays (Dev+UT+ST)</t>
  </si>
  <si>
    <t>Delivery Date</t>
  </si>
  <si>
    <t>Status</t>
  </si>
  <si>
    <t>Comments</t>
  </si>
  <si>
    <t>Assigned to</t>
  </si>
  <si>
    <t>US/CR Approved On</t>
  </si>
  <si>
    <t>Latest Wireframe Available On</t>
  </si>
  <si>
    <t>Latest Design Document  Available On</t>
  </si>
  <si>
    <t>Original Budget 
(BAC)</t>
  </si>
  <si>
    <t>Actuals (As on Date)
(AC)</t>
  </si>
  <si>
    <t>Percentage Completed
(%)</t>
  </si>
  <si>
    <t>Earned Value
(EV)</t>
  </si>
  <si>
    <t>Cost Performance Index 
(CPI)</t>
  </si>
  <si>
    <t>Estimate at Completion
(EAC)</t>
  </si>
  <si>
    <t>Productivity</t>
  </si>
  <si>
    <t>Original</t>
  </si>
  <si>
    <t>Revised*</t>
  </si>
  <si>
    <t>EDOS-4247 - Open Helper module</t>
  </si>
  <si>
    <t>EDOS-4248 - See a helper in Helpers module</t>
  </si>
  <si>
    <t>EDOS-4249 - Move and Rezise helpers in Helpers module</t>
  </si>
  <si>
    <t>Productivity %</t>
  </si>
  <si>
    <t>Change control days (if any)</t>
  </si>
  <si>
    <t>Key reasons for delay:</t>
  </si>
  <si>
    <t>1. Lack of Design document upfront. Developers had to create the design, effort for which was not included in the estimates</t>
  </si>
  <si>
    <t>2. Solution approach changed due to design created by developers while carrying out development</t>
  </si>
  <si>
    <t>3. Inadequate knowledge of TeamPatent application code</t>
  </si>
  <si>
    <t>4. Some user stories were more complex than what was originally anticipated</t>
  </si>
  <si>
    <t>5. Variance in the original estimates  because effort estimation was carried out without any wireframes provided.  Was based only on the basis of user story acceptance criteria.</t>
  </si>
  <si>
    <t>6. Application business logic and workflow are not very clear due to lack of any system documentation</t>
  </si>
  <si>
    <t>S. No.</t>
  </si>
  <si>
    <t>EPIC Name</t>
  </si>
  <si>
    <t>Tracking Remarks</t>
  </si>
  <si>
    <t>Impacted Area's</t>
  </si>
  <si>
    <t>Impact in Mandays</t>
  </si>
  <si>
    <t>All</t>
  </si>
  <si>
    <t>CR3 Part3</t>
  </si>
  <si>
    <t>CR3-1&amp;2</t>
  </si>
  <si>
    <t>In 2017</t>
  </si>
  <si>
    <t>CR3-1&amp;2 Remaining 6 User Stories</t>
  </si>
  <si>
    <t>Changes in VIN Bar</t>
  </si>
  <si>
    <t>Functional improvements</t>
  </si>
  <si>
    <t>EDOS-3959 - All list of names should be sorted by Last Name</t>
  </si>
  <si>
    <t>EDOS-3484 - Autocomplete in search division</t>
  </si>
  <si>
    <t>EDOS-3530 - Proposed first examiner Snippets visual reference</t>
  </si>
  <si>
    <t>EDOS-4033 - Default values for Secondary actions on the snippet preview</t>
  </si>
  <si>
    <t>EDOS-4801 - Tooltip for Associated Fillings and Number Indicator</t>
  </si>
  <si>
    <t>Not Approved</t>
  </si>
  <si>
    <t>NFRs</t>
  </si>
  <si>
    <t>EDOS-5199</t>
  </si>
  <si>
    <t>EDOS-5202</t>
  </si>
  <si>
    <t>EDOS-5203</t>
  </si>
  <si>
    <t>EDOS-5204</t>
  </si>
  <si>
    <t>EDOS-5208</t>
  </si>
  <si>
    <t>2 days delay due to complex defects and bug fixing of release 4.0</t>
  </si>
  <si>
    <t>Release 4.1</t>
  </si>
  <si>
    <t>On request from release 4.0</t>
  </si>
  <si>
    <t>EDOS-4852</t>
  </si>
  <si>
    <t>EDOS-4854</t>
  </si>
  <si>
    <t>All system testing defects resolved. 2 defects will be resolved with VIN Bar changes</t>
  </si>
  <si>
    <t>On user story in ST. 2 development completed and 3 inprogress</t>
  </si>
  <si>
    <t>In progress</t>
  </si>
  <si>
    <t>System Testing in progress</t>
  </si>
  <si>
    <t>Unlanned deployment effort</t>
  </si>
  <si>
    <t>Completed</t>
  </si>
  <si>
    <t>19/01/2018</t>
  </si>
  <si>
    <t>1 user story ST completed.
3 User Stories in ST.
2 User stories in completed.</t>
  </si>
  <si>
    <t>Ready for ST</t>
  </si>
  <si>
    <t>Delayed in 1 US due to its complexity</t>
  </si>
  <si>
    <t>All system testing defects resolved. 2 defects retest pending</t>
  </si>
  <si>
    <t>1 user story ST completed.
3 User Stories in ST.
2 User stories in progress.</t>
  </si>
  <si>
    <t>ST In progress</t>
  </si>
  <si>
    <t>SIT Support</t>
  </si>
  <si>
    <t>AOT</t>
  </si>
  <si>
    <t>ST inprogress</t>
  </si>
  <si>
    <t>Functional Improvements and NFRs</t>
  </si>
  <si>
    <t>3530, 4033 ans 5199</t>
  </si>
  <si>
    <t>Response delay from BI and FO UI has delayed the progress
1 security US has been added on request</t>
  </si>
  <si>
    <t>1 ST Defect pending</t>
  </si>
  <si>
    <t>Deployement</t>
  </si>
  <si>
    <t>Need to incorporate changes at BI and MUSE end</t>
  </si>
  <si>
    <t>Functional Improvements</t>
  </si>
  <si>
    <t>3530 and 3959</t>
  </si>
  <si>
    <t>There are changes at BI end . Those changes have to be incorporate in TeamPatent</t>
  </si>
  <si>
    <t>There are changes at BI and MUSE end . Those changes have to be incorporate in TeamPatent</t>
  </si>
  <si>
    <t>Remarks Received 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</si>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</sst>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d\-mmm;@"/>
    <numFmt numFmtId="165" formatCode="dd/mm/yyyy;@"/>
    <numFmt numFmtId="166" formatCode="0.0"/>
    <numFmt numFmtId="167" formatCode="ddd\ dd/mmm/yyyy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5" fillId="0" borderId="0" xfId="3" applyFont="1" applyAlignment="1">
      <alignment vertical="top"/>
    </xf>
    <xf numFmtId="0" fontId="4" fillId="2" borderId="1" xfId="3" applyFont="1" applyFill="1" applyBorder="1" applyAlignment="1">
      <alignment horizontal="center" vertical="top" wrapText="1"/>
    </xf>
    <xf numFmtId="0" fontId="6" fillId="0" borderId="1" xfId="3" applyFont="1" applyBorder="1" applyAlignment="1">
      <alignment horizontal="center" vertical="top" wrapText="1"/>
    </xf>
    <xf numFmtId="0" fontId="7" fillId="0" borderId="1" xfId="3" applyFont="1" applyBorder="1" applyAlignment="1">
      <alignment horizontal="left" vertical="top" wrapText="1"/>
    </xf>
    <xf numFmtId="14" fontId="7" fillId="0" borderId="1" xfId="3" applyNumberFormat="1" applyFont="1" applyBorder="1" applyAlignment="1">
      <alignment horizontal="left" vertical="top" wrapText="1"/>
    </xf>
    <xf numFmtId="165" fontId="7" fillId="0" borderId="1" xfId="3" quotePrefix="1" applyNumberFormat="1" applyFont="1" applyBorder="1" applyAlignment="1">
      <alignment horizontal="left" vertical="top" wrapText="1"/>
    </xf>
    <xf numFmtId="0" fontId="6" fillId="0" borderId="1" xfId="3" applyFont="1" applyBorder="1" applyAlignment="1">
      <alignment horizontal="center" vertical="top"/>
    </xf>
    <xf numFmtId="166" fontId="6" fillId="0" borderId="1" xfId="3" applyNumberFormat="1" applyFont="1" applyBorder="1" applyAlignment="1">
      <alignment horizontal="center" vertical="top"/>
    </xf>
    <xf numFmtId="2" fontId="6" fillId="0" borderId="1" xfId="3" applyNumberFormat="1" applyFont="1" applyBorder="1" applyAlignment="1">
      <alignment horizontal="center" vertical="top"/>
    </xf>
    <xf numFmtId="1" fontId="6" fillId="0" borderId="1" xfId="3" applyNumberFormat="1" applyFont="1" applyBorder="1" applyAlignment="1">
      <alignment horizontal="center" vertical="top"/>
    </xf>
    <xf numFmtId="10" fontId="6" fillId="0" borderId="1" xfId="3" applyNumberFormat="1" applyFont="1" applyBorder="1" applyAlignment="1">
      <alignment horizontal="center" vertical="top"/>
    </xf>
    <xf numFmtId="165" fontId="6" fillId="0" borderId="1" xfId="3" applyNumberFormat="1" applyFont="1" applyBorder="1" applyAlignment="1">
      <alignment horizontal="center" vertical="top"/>
    </xf>
    <xf numFmtId="167" fontId="6" fillId="0" borderId="1" xfId="3" applyNumberFormat="1" applyFont="1" applyBorder="1" applyAlignment="1">
      <alignment horizontal="left" vertical="top"/>
    </xf>
    <xf numFmtId="0" fontId="5" fillId="0" borderId="1" xfId="3" applyFont="1" applyBorder="1" applyAlignment="1">
      <alignment horizontal="left" vertical="top" wrapText="1"/>
    </xf>
    <xf numFmtId="0" fontId="5" fillId="0" borderId="1" xfId="3" applyFont="1" applyBorder="1" applyAlignment="1">
      <alignment horizontal="center" vertical="top"/>
    </xf>
    <xf numFmtId="0" fontId="4" fillId="4" borderId="6" xfId="3" applyFont="1" applyFill="1" applyBorder="1" applyAlignment="1">
      <alignment vertical="top" wrapText="1"/>
    </xf>
    <xf numFmtId="0" fontId="4" fillId="4" borderId="5" xfId="3" applyFont="1" applyFill="1" applyBorder="1" applyAlignment="1">
      <alignment vertical="top" wrapText="1"/>
    </xf>
    <xf numFmtId="0" fontId="6" fillId="4" borderId="1" xfId="3" applyFont="1" applyFill="1" applyBorder="1" applyAlignment="1">
      <alignment horizontal="center" vertical="top"/>
    </xf>
    <xf numFmtId="166" fontId="6" fillId="5" borderId="1" xfId="3" applyNumberFormat="1" applyFont="1" applyFill="1" applyBorder="1" applyAlignment="1">
      <alignment horizontal="center" vertical="top"/>
    </xf>
    <xf numFmtId="2" fontId="6" fillId="5" borderId="1" xfId="3" applyNumberFormat="1" applyFont="1" applyFill="1" applyBorder="1" applyAlignment="1">
      <alignment horizontal="center" vertical="top"/>
    </xf>
    <xf numFmtId="1" fontId="6" fillId="5" borderId="1" xfId="3" applyNumberFormat="1" applyFont="1" applyFill="1" applyBorder="1" applyAlignment="1">
      <alignment horizontal="center" vertical="top"/>
    </xf>
    <xf numFmtId="10" fontId="6" fillId="4" borderId="1" xfId="3" applyNumberFormat="1" applyFont="1" applyFill="1" applyBorder="1" applyAlignment="1">
      <alignment horizontal="center" vertical="top"/>
    </xf>
    <xf numFmtId="165" fontId="6" fillId="4" borderId="1" xfId="3" applyNumberFormat="1" applyFont="1" applyFill="1" applyBorder="1" applyAlignment="1">
      <alignment horizontal="center" vertical="top"/>
    </xf>
    <xf numFmtId="167" fontId="6" fillId="4" borderId="1" xfId="3" applyNumberFormat="1" applyFont="1" applyFill="1" applyBorder="1" applyAlignment="1">
      <alignment horizontal="left" vertical="top"/>
    </xf>
    <xf numFmtId="0" fontId="5" fillId="4" borderId="1" xfId="3" applyFont="1" applyFill="1" applyBorder="1" applyAlignment="1">
      <alignment vertical="top" wrapText="1"/>
    </xf>
    <xf numFmtId="0" fontId="6" fillId="6" borderId="0" xfId="3" applyFont="1" applyFill="1" applyBorder="1" applyAlignment="1">
      <alignment vertical="top" wrapText="1"/>
    </xf>
    <xf numFmtId="0" fontId="5" fillId="6" borderId="0" xfId="3" applyFont="1" applyFill="1" applyBorder="1" applyAlignment="1">
      <alignment vertical="top"/>
    </xf>
    <xf numFmtId="0" fontId="4" fillId="6" borderId="0" xfId="3" applyFont="1" applyFill="1" applyBorder="1" applyAlignment="1">
      <alignment vertical="top" wrapText="1"/>
    </xf>
    <xf numFmtId="1" fontId="6" fillId="6" borderId="0" xfId="3" applyNumberFormat="1" applyFont="1" applyFill="1" applyBorder="1" applyAlignment="1">
      <alignment horizontal="center" vertical="top"/>
    </xf>
    <xf numFmtId="9" fontId="6" fillId="6" borderId="0" xfId="4" applyFont="1" applyFill="1" applyBorder="1" applyAlignment="1">
      <alignment horizontal="center" vertical="top"/>
    </xf>
    <xf numFmtId="166" fontId="6" fillId="6" borderId="0" xfId="3" applyNumberFormat="1" applyFont="1" applyFill="1" applyBorder="1" applyAlignment="1">
      <alignment horizontal="center" vertical="top"/>
    </xf>
    <xf numFmtId="2" fontId="6" fillId="6" borderId="0" xfId="3" applyNumberFormat="1" applyFont="1" applyFill="1" applyBorder="1" applyAlignment="1">
      <alignment horizontal="center" vertical="top"/>
    </xf>
    <xf numFmtId="1" fontId="6" fillId="6" borderId="1" xfId="3" applyNumberFormat="1" applyFont="1" applyFill="1" applyBorder="1" applyAlignment="1">
      <alignment horizontal="center" vertical="top"/>
    </xf>
    <xf numFmtId="10" fontId="6" fillId="6" borderId="0" xfId="3" applyNumberFormat="1" applyFont="1" applyFill="1" applyBorder="1" applyAlignment="1">
      <alignment horizontal="center" vertical="top"/>
    </xf>
    <xf numFmtId="165" fontId="6" fillId="6" borderId="0" xfId="3" applyNumberFormat="1" applyFont="1" applyFill="1" applyBorder="1" applyAlignment="1">
      <alignment horizontal="center" vertical="top"/>
    </xf>
    <xf numFmtId="167" fontId="6" fillId="6" borderId="0" xfId="3" applyNumberFormat="1" applyFont="1" applyFill="1" applyBorder="1" applyAlignment="1">
      <alignment horizontal="left" vertical="top"/>
    </xf>
    <xf numFmtId="0" fontId="5" fillId="6" borderId="0" xfId="3" applyFont="1" applyFill="1" applyBorder="1" applyAlignment="1">
      <alignment vertical="top" wrapText="1"/>
    </xf>
    <xf numFmtId="0" fontId="5" fillId="6" borderId="0" xfId="3" applyFont="1" applyFill="1" applyAlignment="1">
      <alignment horizontal="center" vertical="top"/>
    </xf>
    <xf numFmtId="0" fontId="5" fillId="6" borderId="0" xfId="3" applyFont="1" applyFill="1" applyAlignment="1">
      <alignment vertical="top"/>
    </xf>
    <xf numFmtId="1" fontId="5" fillId="0" borderId="0" xfId="3" applyNumberFormat="1" applyFont="1" applyAlignment="1">
      <alignment vertical="top"/>
    </xf>
    <xf numFmtId="0" fontId="5" fillId="0" borderId="0" xfId="3" applyFont="1" applyAlignment="1">
      <alignment horizontal="center" vertical="top"/>
    </xf>
    <xf numFmtId="0" fontId="6" fillId="0" borderId="1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/>
    </xf>
    <xf numFmtId="0" fontId="3" fillId="0" borderId="0" xfId="3" applyFont="1" applyAlignment="1">
      <alignment vertical="top"/>
    </xf>
    <xf numFmtId="0" fontId="3" fillId="0" borderId="0" xfId="3" applyFont="1" applyAlignment="1">
      <alignment horizontal="center" vertical="center"/>
    </xf>
    <xf numFmtId="1" fontId="0" fillId="0" borderId="0" xfId="0" applyNumberFormat="1"/>
    <xf numFmtId="0" fontId="2" fillId="0" borderId="0" xfId="0" applyFont="1"/>
    <xf numFmtId="2" fontId="0" fillId="0" borderId="0" xfId="0" applyNumberFormat="1"/>
    <xf numFmtId="10" fontId="1" fillId="0" borderId="0" xfId="0" applyNumberFormat="1" applyFont="1"/>
    <xf numFmtId="0" fontId="2" fillId="0" borderId="0" xfId="0" applyFont="1" applyBorder="1" applyAlignment="1">
      <alignment horizontal="right" vertical="center"/>
    </xf>
    <xf numFmtId="0" fontId="3" fillId="0" borderId="1" xfId="3" applyFont="1" applyBorder="1" applyAlignment="1">
      <alignment horizontal="left" vertical="top" wrapText="1"/>
    </xf>
    <xf numFmtId="15" fontId="9" fillId="0" borderId="0" xfId="3" applyNumberFormat="1" applyFont="1" applyAlignment="1">
      <alignment vertical="top"/>
    </xf>
    <xf numFmtId="0" fontId="3" fillId="0" borderId="0" xfId="3" applyFont="1" applyAlignment="1">
      <alignment vertical="top" wrapText="1"/>
    </xf>
    <xf numFmtId="0" fontId="9" fillId="0" borderId="0" xfId="3" applyFont="1" applyAlignment="1">
      <alignment vertical="top"/>
    </xf>
    <xf numFmtId="0" fontId="10" fillId="0" borderId="0" xfId="3" applyFont="1" applyAlignment="1">
      <alignment vertical="center"/>
    </xf>
    <xf numFmtId="0" fontId="10" fillId="0" borderId="0" xfId="3" applyFont="1" applyAlignment="1"/>
    <xf numFmtId="0" fontId="3" fillId="0" borderId="1" xfId="3" applyBorder="1" applyAlignment="1">
      <alignment vertical="top" wrapText="1"/>
    </xf>
    <xf numFmtId="165" fontId="6" fillId="0" borderId="1" xfId="3" applyNumberFormat="1" applyFont="1" applyBorder="1" applyAlignment="1">
      <alignment horizontal="center" vertical="top" wrapText="1"/>
    </xf>
    <xf numFmtId="0" fontId="3" fillId="0" borderId="1" xfId="3" applyFont="1" applyBorder="1" applyAlignment="1">
      <alignment vertical="top" wrapText="1"/>
    </xf>
    <xf numFmtId="0" fontId="3" fillId="0" borderId="1" xfId="3" applyFont="1" applyBorder="1" applyAlignment="1">
      <alignment vertical="top"/>
    </xf>
    <xf numFmtId="0" fontId="4" fillId="2" borderId="1" xfId="3" applyFont="1" applyFill="1" applyBorder="1" applyAlignment="1">
      <alignment horizontal="center" vertical="top" wrapText="1"/>
    </xf>
    <xf numFmtId="0" fontId="4" fillId="2" borderId="1" xfId="3" applyFont="1" applyFill="1" applyBorder="1" applyAlignment="1">
      <alignment horizontal="left" vertical="top" wrapText="1"/>
    </xf>
    <xf numFmtId="0" fontId="4" fillId="2" borderId="6" xfId="3" applyFont="1" applyFill="1" applyBorder="1" applyAlignment="1">
      <alignment horizontal="center" vertical="top" wrapText="1"/>
    </xf>
    <xf numFmtId="0" fontId="6" fillId="3" borderId="4" xfId="3" applyFont="1" applyFill="1" applyBorder="1" applyAlignment="1">
      <alignment vertical="top" wrapText="1"/>
    </xf>
    <xf numFmtId="0" fontId="6" fillId="0" borderId="1" xfId="3" applyFont="1" applyBorder="1" applyAlignment="1">
      <alignment vertical="top" wrapText="1"/>
    </xf>
    <xf numFmtId="0" fontId="6" fillId="3" borderId="1" xfId="3" applyFont="1" applyFill="1" applyBorder="1" applyAlignment="1">
      <alignment vertical="top" wrapText="1"/>
    </xf>
    <xf numFmtId="0" fontId="5" fillId="4" borderId="1" xfId="3" applyFont="1" applyFill="1" applyBorder="1" applyAlignment="1">
      <alignment vertical="top"/>
    </xf>
    <xf numFmtId="1" fontId="6" fillId="0" borderId="1" xfId="3" applyNumberFormat="1" applyFont="1" applyBorder="1" applyAlignment="1">
      <alignment vertical="top"/>
    </xf>
    <xf numFmtId="0" fontId="4" fillId="2" borderId="1" xfId="3" applyFont="1" applyFill="1" applyBorder="1" applyAlignment="1">
      <alignment horizontal="center" vertical="top" wrapText="1"/>
    </xf>
    <xf numFmtId="0" fontId="6" fillId="0" borderId="1" xfId="3" applyFont="1" applyBorder="1" applyAlignment="1">
      <alignment horizontal="center" vertical="center" wrapText="1"/>
    </xf>
    <xf numFmtId="0" fontId="4" fillId="2" borderId="1" xfId="3" applyFont="1" applyFill="1" applyBorder="1" applyAlignment="1">
      <alignment horizontal="left" vertical="top" wrapText="1"/>
    </xf>
    <xf numFmtId="0" fontId="4" fillId="2" borderId="6" xfId="3" applyFont="1" applyFill="1" applyBorder="1" applyAlignment="1">
      <alignment horizontal="center" vertical="top" wrapText="1"/>
    </xf>
    <xf numFmtId="167" fontId="6" fillId="0" borderId="1" xfId="3" applyNumberFormat="1" applyFont="1" applyBorder="1" applyAlignment="1">
      <alignment horizontal="left" vertical="top" wrapText="1"/>
    </xf>
    <xf numFmtId="0" fontId="3" fillId="0" borderId="1" xfId="3" applyFont="1" applyBorder="1" applyAlignment="1">
      <alignment horizontal="center" vertical="top"/>
    </xf>
    <xf numFmtId="0" fontId="3" fillId="4" borderId="1" xfId="3" applyFont="1" applyFill="1" applyBorder="1" applyAlignment="1">
      <alignment vertical="top"/>
    </xf>
    <xf numFmtId="0" fontId="3" fillId="4" borderId="1" xfId="3" applyFont="1" applyFill="1" applyBorder="1" applyAlignment="1">
      <alignment vertical="top" wrapText="1"/>
    </xf>
    <xf numFmtId="0" fontId="3" fillId="6" borderId="0" xfId="3" applyFont="1" applyFill="1" applyBorder="1" applyAlignment="1">
      <alignment vertical="top"/>
    </xf>
    <xf numFmtId="0" fontId="3" fillId="6" borderId="0" xfId="3" applyFont="1" applyFill="1" applyBorder="1" applyAlignment="1">
      <alignment vertical="top" wrapText="1"/>
    </xf>
    <xf numFmtId="0" fontId="3" fillId="6" borderId="0" xfId="3" applyFont="1" applyFill="1" applyAlignment="1">
      <alignment horizontal="center" vertical="top"/>
    </xf>
    <xf numFmtId="0" fontId="3" fillId="6" borderId="0" xfId="3" applyFont="1" applyFill="1" applyAlignment="1">
      <alignment vertical="top"/>
    </xf>
    <xf numFmtId="1" fontId="3" fillId="0" borderId="0" xfId="3" applyNumberFormat="1" applyFont="1" applyAlignment="1">
      <alignment vertical="top"/>
    </xf>
    <xf numFmtId="0" fontId="3" fillId="0" borderId="0" xfId="3" applyFont="1" applyAlignment="1">
      <alignment horizontal="center" vertical="top"/>
    </xf>
    <xf numFmtId="0" fontId="4" fillId="2" borderId="1" xfId="3" applyFont="1" applyFill="1" applyBorder="1" applyAlignment="1">
      <alignment horizontal="center" vertical="top" wrapText="1"/>
    </xf>
    <xf numFmtId="0" fontId="6" fillId="0" borderId="1" xfId="3" applyFont="1" applyBorder="1" applyAlignment="1">
      <alignment horizontal="center" vertical="center" wrapText="1"/>
    </xf>
    <xf numFmtId="0" fontId="4" fillId="2" borderId="6" xfId="3" applyFont="1" applyFill="1" applyBorder="1" applyAlignment="1">
      <alignment horizontal="center" vertical="top" wrapText="1"/>
    </xf>
    <xf numFmtId="0" fontId="4" fillId="2" borderId="1" xfId="3" applyFont="1" applyFill="1" applyBorder="1" applyAlignment="1">
      <alignment horizontal="left" vertical="top" wrapText="1"/>
    </xf>
    <xf numFmtId="0" fontId="4" fillId="2" borderId="1" xfId="3" applyFont="1" applyFill="1" applyBorder="1" applyAlignment="1">
      <alignment horizontal="center" vertical="top" wrapText="1"/>
    </xf>
    <xf numFmtId="0" fontId="4" fillId="2" borderId="1" xfId="3" applyFont="1" applyFill="1" applyBorder="1" applyAlignment="1">
      <alignment horizontal="left" vertical="top" wrapText="1"/>
    </xf>
    <xf numFmtId="0" fontId="4" fillId="2" borderId="6" xfId="3" applyFont="1" applyFill="1" applyBorder="1" applyAlignment="1">
      <alignment horizontal="center" vertical="top" wrapText="1"/>
    </xf>
    <xf numFmtId="0" fontId="6" fillId="0" borderId="1" xfId="3" applyFont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 vertical="top" wrapText="1"/>
    </xf>
    <xf numFmtId="0" fontId="6" fillId="3" borderId="4" xfId="3" applyFont="1" applyFill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4" fillId="2" borderId="6" xfId="3" applyFont="1" applyFill="1" applyBorder="1" applyAlignment="1">
      <alignment horizontal="center" vertical="top" wrapText="1"/>
    </xf>
    <xf numFmtId="0" fontId="4" fillId="2" borderId="1" xfId="3" applyFont="1" applyFill="1" applyBorder="1" applyAlignment="1">
      <alignment horizontal="left" vertical="top" wrapText="1"/>
    </xf>
    <xf numFmtId="0" fontId="6" fillId="0" borderId="6" xfId="3" applyFont="1" applyBorder="1" applyAlignment="1">
      <alignment horizontal="center" vertical="top" wrapText="1"/>
    </xf>
    <xf numFmtId="0" fontId="7" fillId="0" borderId="5" xfId="3" applyFont="1" applyBorder="1" applyAlignment="1">
      <alignment horizontal="left" vertical="top" wrapText="1"/>
    </xf>
    <xf numFmtId="0" fontId="5" fillId="0" borderId="0" xfId="3" applyFont="1" applyBorder="1" applyAlignment="1">
      <alignment horizontal="center" vertical="top"/>
    </xf>
    <xf numFmtId="0" fontId="4" fillId="2" borderId="1" xfId="3" applyFont="1" applyFill="1" applyBorder="1" applyAlignment="1">
      <alignment horizontal="center" vertical="top" wrapText="1"/>
    </xf>
    <xf numFmtId="0" fontId="6" fillId="0" borderId="1" xfId="3" applyFont="1" applyBorder="1" applyAlignment="1">
      <alignment horizontal="center" vertical="center" wrapText="1"/>
    </xf>
    <xf numFmtId="0" fontId="6" fillId="3" borderId="4" xfId="3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left" vertical="top" wrapText="1"/>
    </xf>
    <xf numFmtId="0" fontId="4" fillId="2" borderId="6" xfId="3" applyFont="1" applyFill="1" applyBorder="1" applyAlignment="1">
      <alignment horizontal="center" vertical="top" wrapText="1"/>
    </xf>
    <xf numFmtId="1" fontId="6" fillId="4" borderId="1" xfId="3" applyNumberFormat="1" applyFont="1" applyFill="1" applyBorder="1" applyAlignment="1">
      <alignment horizontal="center" vertical="top"/>
    </xf>
    <xf numFmtId="0" fontId="4" fillId="2" borderId="2" xfId="3" applyFont="1" applyFill="1" applyBorder="1" applyAlignment="1">
      <alignment horizontal="center" vertical="top" wrapText="1"/>
    </xf>
    <xf numFmtId="0" fontId="4" fillId="2" borderId="2" xfId="3" applyFont="1" applyFill="1" applyBorder="1" applyAlignment="1">
      <alignment horizontal="center" vertical="top" wrapText="1"/>
    </xf>
    <xf numFmtId="0" fontId="4" fillId="2" borderId="4" xfId="3" applyFont="1" applyFill="1" applyBorder="1" applyAlignment="1">
      <alignment horizontal="center" vertical="top" wrapText="1"/>
    </xf>
    <xf numFmtId="0" fontId="6" fillId="3" borderId="1" xfId="3" applyFont="1" applyFill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0" fontId="6" fillId="0" borderId="3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0" fontId="4" fillId="2" borderId="2" xfId="3" applyFont="1" applyFill="1" applyBorder="1" applyAlignment="1">
      <alignment horizontal="left" vertical="top" wrapText="1"/>
    </xf>
    <xf numFmtId="0" fontId="4" fillId="2" borderId="4" xfId="3" applyFont="1" applyFill="1" applyBorder="1" applyAlignment="1">
      <alignment horizontal="left" vertical="top" wrapText="1"/>
    </xf>
    <xf numFmtId="0" fontId="4" fillId="2" borderId="1" xfId="3" applyFont="1" applyFill="1" applyBorder="1" applyAlignment="1">
      <alignment horizontal="left" vertical="top" wrapText="1"/>
    </xf>
    <xf numFmtId="0" fontId="4" fillId="2" borderId="5" xfId="3" applyFont="1" applyFill="1" applyBorder="1" applyAlignment="1">
      <alignment horizontal="center" vertical="top" wrapText="1"/>
    </xf>
    <xf numFmtId="0" fontId="4" fillId="2" borderId="7" xfId="3" applyFont="1" applyFill="1" applyBorder="1" applyAlignment="1">
      <alignment horizontal="center" vertical="top" wrapText="1"/>
    </xf>
    <xf numFmtId="0" fontId="4" fillId="2" borderId="6" xfId="3" applyFont="1" applyFill="1" applyBorder="1" applyAlignment="1">
      <alignment horizontal="center" vertical="top" wrapText="1"/>
    </xf>
    <xf numFmtId="0" fontId="4" fillId="4" borderId="6" xfId="3" applyFont="1" applyFill="1" applyBorder="1" applyAlignment="1">
      <alignment horizontal="center" vertical="top" wrapText="1"/>
    </xf>
    <xf numFmtId="0" fontId="4" fillId="4" borderId="7" xfId="3" applyFont="1" applyFill="1" applyBorder="1" applyAlignment="1">
      <alignment horizontal="center" vertical="top" wrapText="1"/>
    </xf>
    <xf numFmtId="0" fontId="6" fillId="0" borderId="1" xfId="3" applyFont="1" applyBorder="1" applyAlignment="1">
      <alignment horizontal="center" vertical="center" wrapText="1"/>
    </xf>
    <xf numFmtId="0" fontId="6" fillId="3" borderId="2" xfId="3" applyFont="1" applyFill="1" applyBorder="1" applyAlignment="1">
      <alignment horizontal="center" vertical="center" wrapText="1"/>
    </xf>
    <xf numFmtId="0" fontId="6" fillId="3" borderId="3" xfId="3" applyFont="1" applyFill="1" applyBorder="1" applyAlignment="1">
      <alignment horizontal="center" vertical="center" wrapText="1"/>
    </xf>
    <xf numFmtId="0" fontId="6" fillId="3" borderId="4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left" vertical="center" wrapText="1"/>
    </xf>
  </cellXfs>
  <cellStyles count="6">
    <cellStyle name="=C:\WINNT\SYSTEM32\COMMAND.COM 2 2 3" xfId="2"/>
    <cellStyle name="Comma 2" xfId="5"/>
    <cellStyle name="Normal" xfId="0" builtinId="0"/>
    <cellStyle name="Normal 2" xfId="1"/>
    <cellStyle name="Normal 3" xfId="3"/>
    <cellStyle name="Percent 2" xfId="4"/>
  </cellStyles>
  <dxfs count="0"/>
  <tableStyles count="0" defaultTableStyle="TableStyleMedium2" defaultPivotStyle="PivotStyleLight16"/>
  <colors>
    <mruColors>
      <color rgb="FFB8CCE4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Release 4.1 - Combined Trajectory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8078292539014021E-2"/>
          <c:y val="0.11797355914827938"/>
          <c:w val="0.91786048546257304"/>
          <c:h val="0.60354170132362017"/>
        </c:manualLayout>
      </c:layout>
      <c:lineChart>
        <c:grouping val="standard"/>
        <c:varyColors val="0"/>
        <c:ser>
          <c:idx val="0"/>
          <c:order val="0"/>
          <c:tx>
            <c:strRef>
              <c:f>'Release 4.1'!$B$14</c:f>
              <c:strCache>
                <c:ptCount val="1"/>
                <c:pt idx="0">
                  <c:v>Planned progress</c:v>
                </c:pt>
              </c:strCache>
            </c:strRef>
          </c:tx>
          <c:marker>
            <c:symbol val="none"/>
          </c:marker>
          <c:cat>
            <c:numRef>
              <c:f>'Release 4.1'!$C$13:$H$13</c:f>
              <c:numCache>
                <c:formatCode>[$-409]d\-mmm;@</c:formatCode>
                <c:ptCount val="6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</c:numCache>
            </c:numRef>
          </c:cat>
          <c:val>
            <c:numRef>
              <c:f>'Release 4.1'!$C$14:$H$14</c:f>
              <c:numCache>
                <c:formatCode>General</c:formatCode>
                <c:ptCount val="6"/>
                <c:pt idx="0">
                  <c:v>90</c:v>
                </c:pt>
                <c:pt idx="1">
                  <c:v>91</c:v>
                </c:pt>
                <c:pt idx="2">
                  <c:v>96</c:v>
                </c:pt>
                <c:pt idx="3">
                  <c:v>98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C8-4EC2-A80A-C6EC4FF33A1D}"/>
            </c:ext>
          </c:extLst>
        </c:ser>
        <c:ser>
          <c:idx val="1"/>
          <c:order val="1"/>
          <c:tx>
            <c:strRef>
              <c:f>'Release 4.1'!$B$15</c:f>
              <c:strCache>
                <c:ptCount val="1"/>
                <c:pt idx="0">
                  <c:v>Actual progress</c:v>
                </c:pt>
              </c:strCache>
            </c:strRef>
          </c:tx>
          <c:marker>
            <c:symbol val="none"/>
          </c:marker>
          <c:cat>
            <c:numRef>
              <c:f>'Release 4.1'!$C$13:$H$13</c:f>
              <c:numCache>
                <c:formatCode>[$-409]d\-mmm;@</c:formatCode>
                <c:ptCount val="6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</c:numCache>
            </c:numRef>
          </c:cat>
          <c:val>
            <c:numRef>
              <c:f>'Release 4.1'!$C$15:$H$15</c:f>
              <c:numCache>
                <c:formatCode>0.00</c:formatCode>
                <c:ptCount val="6"/>
                <c:pt idx="0">
                  <c:v>88.037801541904997</c:v>
                </c:pt>
                <c:pt idx="1">
                  <c:v>91.013594562175129</c:v>
                </c:pt>
                <c:pt idx="2">
                  <c:v>93.959061407888171</c:v>
                </c:pt>
                <c:pt idx="3">
                  <c:v>96.704942586120822</c:v>
                </c:pt>
                <c:pt idx="4">
                  <c:v>99.552015928322547</c:v>
                </c:pt>
                <c:pt idx="5">
                  <c:v>99.876877616350654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C8-4EC2-A80A-C6EC4FF33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72704"/>
        <c:axId val="54474240"/>
      </c:lineChart>
      <c:dateAx>
        <c:axId val="544727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447424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447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727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169887547114025"/>
          <c:y val="0.88652411387720653"/>
          <c:w val="0.29366816964186881"/>
          <c:h val="9.624715516827800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16</xdr:row>
      <xdr:rowOff>82868</xdr:rowOff>
    </xdr:from>
    <xdr:to>
      <xdr:col>14</xdr:col>
      <xdr:colOff>476250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eria Office">
      <a:dk1>
        <a:srgbClr val="000000"/>
      </a:dk1>
      <a:lt1>
        <a:srgbClr val="FFFFFF"/>
      </a:lt1>
      <a:dk2>
        <a:srgbClr val="111987"/>
      </a:dk2>
      <a:lt2>
        <a:srgbClr val="ABABAD"/>
      </a:lt2>
      <a:accent1>
        <a:srgbClr val="FF5900"/>
      </a:accent1>
      <a:accent2>
        <a:srgbClr val="FFB200"/>
      </a:accent2>
      <a:accent3>
        <a:srgbClr val="D40026"/>
      </a:accent3>
      <a:accent4>
        <a:srgbClr val="808080"/>
      </a:accent4>
      <a:accent5>
        <a:srgbClr val="00687A"/>
      </a:accent5>
      <a:accent6>
        <a:srgbClr val="70BC1F"/>
      </a:accent6>
      <a:hlink>
        <a:srgbClr val="111987"/>
      </a:hlink>
      <a:folHlink>
        <a:srgbClr val="D40026"/>
      </a:folHlink>
    </a:clrScheme>
    <a:fontScheme name="Steria Office">
      <a:majorFont>
        <a:latin typeface="Arial"/>
        <a:ea typeface=""/>
        <a:cs typeface="Arial"/>
      </a:majorFont>
      <a:minorFont>
        <a:latin typeface="Arial"/>
        <a:ea typeface="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90" zoomScaleNormal="90" workbookViewId="0">
      <selection activeCell="D11" sqref="D11"/>
    </sheetView>
  </sheetViews>
  <sheetFormatPr defaultColWidth="8.85546875" defaultRowHeight="12.75" x14ac:dyDescent="0.2"/>
  <cols>
    <col min="1" max="1" width="11.42578125" style="49" customWidth="1"/>
    <col min="2" max="2" width="21.7109375" style="49" customWidth="1"/>
    <col min="3" max="3" width="23.85546875" style="58" customWidth="1"/>
    <col min="4" max="4" width="14.28515625" style="49" customWidth="1"/>
    <col min="5" max="5" width="56.7109375" style="58" customWidth="1"/>
    <col min="6" max="6" width="11.85546875" style="49" customWidth="1"/>
    <col min="7" max="7" width="10.42578125" style="50" customWidth="1"/>
    <col min="8" max="16384" width="8.85546875" style="49"/>
  </cols>
  <sheetData>
    <row r="1" spans="1:7" x14ac:dyDescent="0.2">
      <c r="A1" s="57">
        <v>42979</v>
      </c>
    </row>
    <row r="2" spans="1:7" x14ac:dyDescent="0.2">
      <c r="A2" s="59" t="s">
        <v>37</v>
      </c>
    </row>
    <row r="3" spans="1:7" ht="15" x14ac:dyDescent="0.2">
      <c r="A3" s="60" t="s">
        <v>38</v>
      </c>
    </row>
    <row r="4" spans="1:7" ht="15" x14ac:dyDescent="0.2">
      <c r="A4" s="60" t="s">
        <v>39</v>
      </c>
    </row>
    <row r="5" spans="1:7" ht="15" x14ac:dyDescent="0.2">
      <c r="A5" s="60" t="s">
        <v>40</v>
      </c>
    </row>
    <row r="6" spans="1:7" ht="15" x14ac:dyDescent="0.2">
      <c r="A6" s="60" t="s">
        <v>41</v>
      </c>
    </row>
    <row r="7" spans="1:7" ht="15" x14ac:dyDescent="0.2">
      <c r="A7" s="60" t="s">
        <v>42</v>
      </c>
    </row>
    <row r="8" spans="1:7" ht="15" x14ac:dyDescent="0.25">
      <c r="A8" s="61" t="s">
        <v>43</v>
      </c>
    </row>
    <row r="9" spans="1:7" ht="15" x14ac:dyDescent="0.25">
      <c r="A9" s="61"/>
    </row>
    <row r="10" spans="1:7" ht="30" customHeight="1" x14ac:dyDescent="0.2">
      <c r="A10" s="110" t="s">
        <v>44</v>
      </c>
      <c r="B10" s="110" t="s">
        <v>45</v>
      </c>
      <c r="C10" s="110" t="s">
        <v>14</v>
      </c>
      <c r="D10" s="7" t="s">
        <v>99</v>
      </c>
      <c r="E10" s="110" t="s">
        <v>46</v>
      </c>
      <c r="F10" s="110" t="s">
        <v>47</v>
      </c>
      <c r="G10" s="129" t="s">
        <v>48</v>
      </c>
    </row>
    <row r="11" spans="1:7" ht="29.25" customHeight="1" x14ac:dyDescent="0.2">
      <c r="A11" s="8">
        <v>1</v>
      </c>
      <c r="B11" s="8" t="s">
        <v>51</v>
      </c>
      <c r="C11" s="62" t="s">
        <v>49</v>
      </c>
      <c r="D11" s="63">
        <v>43105</v>
      </c>
      <c r="E11" s="64" t="s">
        <v>68</v>
      </c>
      <c r="F11" s="65" t="s">
        <v>69</v>
      </c>
      <c r="G11" s="48">
        <v>9</v>
      </c>
    </row>
    <row r="12" spans="1:7" x14ac:dyDescent="0.2">
      <c r="A12" s="8">
        <v>2</v>
      </c>
      <c r="B12" s="8" t="s">
        <v>51</v>
      </c>
      <c r="C12" s="64" t="s">
        <v>49</v>
      </c>
      <c r="D12" s="63">
        <v>43112</v>
      </c>
      <c r="E12" s="64" t="s">
        <v>77</v>
      </c>
      <c r="F12" s="65" t="s">
        <v>69</v>
      </c>
      <c r="G12" s="48">
        <v>11.5</v>
      </c>
    </row>
    <row r="13" spans="1:7" x14ac:dyDescent="0.2">
      <c r="A13" s="8">
        <v>3</v>
      </c>
      <c r="B13" s="8" t="s">
        <v>51</v>
      </c>
      <c r="C13" s="64" t="s">
        <v>49</v>
      </c>
      <c r="D13" s="63" t="s">
        <v>79</v>
      </c>
      <c r="E13" s="64" t="s">
        <v>82</v>
      </c>
      <c r="F13" s="65" t="s">
        <v>69</v>
      </c>
      <c r="G13" s="48">
        <v>5</v>
      </c>
    </row>
    <row r="14" spans="1:7" ht="42.75" customHeight="1" x14ac:dyDescent="0.2">
      <c r="A14" s="8">
        <v>4</v>
      </c>
      <c r="B14" s="8" t="s">
        <v>89</v>
      </c>
      <c r="C14" s="64" t="s">
        <v>90</v>
      </c>
      <c r="D14" s="63">
        <v>43133</v>
      </c>
      <c r="E14" s="64" t="s">
        <v>91</v>
      </c>
      <c r="F14" s="65" t="s">
        <v>69</v>
      </c>
      <c r="G14" s="48">
        <v>6</v>
      </c>
    </row>
    <row r="15" spans="1:7" ht="25.5" x14ac:dyDescent="0.2">
      <c r="A15" s="8">
        <v>5</v>
      </c>
      <c r="B15" s="8" t="s">
        <v>95</v>
      </c>
      <c r="C15" s="64" t="s">
        <v>96</v>
      </c>
      <c r="D15" s="63">
        <v>43140</v>
      </c>
      <c r="E15" s="64" t="s">
        <v>94</v>
      </c>
      <c r="F15" s="65" t="s">
        <v>69</v>
      </c>
      <c r="G15" s="48">
        <v>3</v>
      </c>
    </row>
    <row r="16" spans="1:7" x14ac:dyDescent="0.2">
      <c r="A16" s="8"/>
      <c r="B16" s="8"/>
      <c r="C16" s="64"/>
      <c r="D16" s="63"/>
      <c r="E16" s="64"/>
      <c r="F16" s="65"/>
      <c r="G16" s="48"/>
    </row>
    <row r="17" spans="1:7" x14ac:dyDescent="0.2">
      <c r="A17" s="8"/>
      <c r="B17" s="8"/>
      <c r="C17" s="8"/>
      <c r="D17" s="63"/>
      <c r="E17" s="64"/>
      <c r="F17" s="65"/>
      <c r="G17" s="48"/>
    </row>
    <row r="18" spans="1:7" x14ac:dyDescent="0.2">
      <c r="A18" s="8"/>
      <c r="B18" s="8"/>
      <c r="C18" s="64"/>
      <c r="D18" s="63"/>
      <c r="E18" s="64"/>
      <c r="F18" s="65"/>
      <c r="G18" s="48"/>
    </row>
    <row r="19" spans="1:7" x14ac:dyDescent="0.2">
      <c r="A19" s="8"/>
      <c r="B19" s="8"/>
      <c r="C19" s="64"/>
      <c r="D19" s="63"/>
      <c r="E19" s="64"/>
      <c r="F19" s="65"/>
      <c r="G19" s="48"/>
    </row>
    <row r="20" spans="1:7" x14ac:dyDescent="0.2">
      <c r="A20" s="8"/>
      <c r="B20" s="8"/>
      <c r="C20" s="64"/>
      <c r="D20" s="63"/>
      <c r="E20" s="64"/>
      <c r="F20" s="65"/>
      <c r="G20" s="4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5"/>
  <sheetViews>
    <sheetView zoomScaleNormal="100" workbookViewId="0">
      <selection activeCell="B2" sqref="B2"/>
    </sheetView>
  </sheetViews>
  <sheetFormatPr defaultColWidth="8.140625" defaultRowHeight="12.75" x14ac:dyDescent="0.2"/>
  <cols>
    <col min="2" max="2" width="28" bestFit="1" customWidth="1"/>
  </cols>
  <sheetData>
    <row r="1" spans="1:41" x14ac:dyDescent="0.2">
      <c r="A1" s="1"/>
    </row>
    <row r="2" spans="1:41" x14ac:dyDescent="0.2">
      <c r="A2" s="1"/>
      <c r="B2" s="5" t="s">
        <v>100</v>
      </c>
      <c r="C2" s="4">
        <v>43105</v>
      </c>
      <c r="D2" s="4">
        <f t="shared" ref="D2:H2" si="0">C2+7</f>
        <v>43112</v>
      </c>
      <c r="E2" s="4">
        <f t="shared" si="0"/>
        <v>43119</v>
      </c>
      <c r="F2" s="4">
        <f t="shared" si="0"/>
        <v>43126</v>
      </c>
      <c r="G2" s="4">
        <f t="shared" si="0"/>
        <v>43133</v>
      </c>
      <c r="H2" s="4">
        <f t="shared" si="0"/>
        <v>43140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2"/>
      <c r="AL2" s="2"/>
      <c r="AM2" s="2"/>
      <c r="AN2" s="2"/>
      <c r="AO2" s="2"/>
    </row>
    <row r="3" spans="1:41" x14ac:dyDescent="0.2">
      <c r="A3" s="1"/>
      <c r="B3" t="s">
        <v>0</v>
      </c>
      <c r="C3" s="51">
        <f>SUM('Tracker-05Jan'!$H$3:$H$18)</f>
        <v>1672.5</v>
      </c>
      <c r="D3" s="51">
        <f>SUM('Tracker-12Jan'!$H$3:$H$18)</f>
        <v>1664.5</v>
      </c>
      <c r="E3" s="51">
        <f>SUM('Tracker-19Jan'!$H$3:$H$18)</f>
        <v>1664.5</v>
      </c>
      <c r="F3" s="51">
        <f>SUM('Tracker-26Jan'!$H$3:$H$18)</f>
        <v>1664.5</v>
      </c>
      <c r="G3" s="51">
        <f>SUM('Tracker-02Feb'!$H$3:$H$18)</f>
        <v>1664.5</v>
      </c>
      <c r="H3" s="51">
        <f>SUM('Tracker-09Feb'!$H$3:$H$18)</f>
        <v>1664.5</v>
      </c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41" x14ac:dyDescent="0.2">
      <c r="A4" s="1"/>
      <c r="B4" t="s">
        <v>36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  <c r="H4" s="51">
        <v>0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 spans="1:41" x14ac:dyDescent="0.2">
      <c r="A5" s="1"/>
      <c r="B5" s="52" t="s">
        <v>8</v>
      </c>
      <c r="C5" s="51">
        <f t="shared" ref="C5:H5" si="1">C4</f>
        <v>0</v>
      </c>
      <c r="D5" s="51">
        <f t="shared" si="1"/>
        <v>0</v>
      </c>
      <c r="E5" s="51">
        <f t="shared" si="1"/>
        <v>0</v>
      </c>
      <c r="F5" s="51">
        <f t="shared" si="1"/>
        <v>0</v>
      </c>
      <c r="G5" s="51">
        <f t="shared" si="1"/>
        <v>0</v>
      </c>
      <c r="H5" s="51">
        <f t="shared" si="1"/>
        <v>0</v>
      </c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</row>
    <row r="6" spans="1:41" x14ac:dyDescent="0.2">
      <c r="A6" s="1"/>
      <c r="B6" t="s">
        <v>1</v>
      </c>
      <c r="C6" s="51">
        <f>SUM('Tracker-05Jan'!$I$3:$I$18)</f>
        <v>1770</v>
      </c>
      <c r="D6" s="51">
        <f>SUM('Tracker-12Jan'!$I$3:$I$18)</f>
        <v>1821</v>
      </c>
      <c r="E6" s="51">
        <f>SUM('Tracker-19Jan'!$I$3:$I$18)</f>
        <v>1882</v>
      </c>
      <c r="F6" s="51">
        <f>SUM('Tracker-26Jan'!$I$3:$I$18)</f>
        <v>1937</v>
      </c>
      <c r="G6" s="51">
        <f>SUM('Tracker-02Feb'!$I$3:$I$18)</f>
        <v>2000</v>
      </c>
      <c r="H6" s="51">
        <f>SUM('Tracker-09Feb'!$I$3:$I$18)</f>
        <v>2028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</row>
    <row r="7" spans="1:41" x14ac:dyDescent="0.2">
      <c r="A7" s="1"/>
      <c r="B7" t="s">
        <v>3</v>
      </c>
      <c r="C7" s="51">
        <f>SUM('Tracker-05Jan'!$N$3:$N$18)</f>
        <v>240.5</v>
      </c>
      <c r="D7" s="51">
        <f>SUM('Tracker-12Jan'!$N$3:$N$18)</f>
        <v>179.8</v>
      </c>
      <c r="E7" s="51">
        <f>SUM('Tracker-19Jan'!$N$3:$N$18)</f>
        <v>121</v>
      </c>
      <c r="F7" s="51">
        <f>SUM('Tracker-26Jan'!$N$3:$N$18)</f>
        <v>66</v>
      </c>
      <c r="G7" s="51">
        <f>SUM('Tracker-02Feb'!$N$3:$N$18)</f>
        <v>9</v>
      </c>
      <c r="H7" s="51">
        <f>SUM('Tracker-09Feb'!$N$3:$N$18)</f>
        <v>2.5</v>
      </c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</row>
    <row r="8" spans="1:41" x14ac:dyDescent="0.2">
      <c r="A8" s="1"/>
      <c r="B8" t="s">
        <v>2</v>
      </c>
      <c r="C8" s="51">
        <f t="shared" ref="C8:D8" si="2">C6+C7</f>
        <v>2010.5</v>
      </c>
      <c r="D8" s="51">
        <f t="shared" si="2"/>
        <v>2000.8</v>
      </c>
      <c r="E8" s="51">
        <f t="shared" ref="E8:F8" si="3">E6+E7</f>
        <v>2003</v>
      </c>
      <c r="F8" s="51">
        <f t="shared" si="3"/>
        <v>2003</v>
      </c>
      <c r="G8" s="51">
        <f t="shared" ref="G8:H8" si="4">G6+G7</f>
        <v>2009</v>
      </c>
      <c r="H8" s="51">
        <f t="shared" si="4"/>
        <v>2030.5</v>
      </c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 spans="1:41" x14ac:dyDescent="0.2">
      <c r="A9" s="1"/>
      <c r="B9" s="52" t="s">
        <v>35</v>
      </c>
      <c r="C9" s="3">
        <f>C3/C8</f>
        <v>0.8318826162646108</v>
      </c>
      <c r="D9" s="3">
        <f t="shared" ref="D9:H9" si="5">D3/D8</f>
        <v>0.83191723310675736</v>
      </c>
      <c r="E9" s="3">
        <f t="shared" si="5"/>
        <v>0.83100349475786317</v>
      </c>
      <c r="F9" s="3">
        <f t="shared" si="5"/>
        <v>0.83100349475786317</v>
      </c>
      <c r="G9" s="3">
        <f t="shared" si="5"/>
        <v>0.82852165256346444</v>
      </c>
      <c r="H9" s="3">
        <f t="shared" si="5"/>
        <v>0.81974883033735535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41" x14ac:dyDescent="0.2">
      <c r="A10" s="1"/>
      <c r="B10" s="5" t="s">
        <v>7</v>
      </c>
      <c r="C10" s="54">
        <f t="shared" ref="C10:D10" si="6">1-(C7/C8)</f>
        <v>0.88037801541905003</v>
      </c>
      <c r="D10" s="54">
        <f t="shared" si="6"/>
        <v>0.91013594562175126</v>
      </c>
      <c r="E10" s="54">
        <f t="shared" ref="E10:F10" si="7">1-(E7/E8)</f>
        <v>0.93959061407888167</v>
      </c>
      <c r="F10" s="54">
        <f t="shared" si="7"/>
        <v>0.96704942586120823</v>
      </c>
      <c r="G10" s="54">
        <f t="shared" ref="G10:H10" si="8">1-(G7/G8)</f>
        <v>0.99552015928322546</v>
      </c>
      <c r="H10" s="54">
        <f t="shared" si="8"/>
        <v>0.99876877616350657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41" x14ac:dyDescent="0.2">
      <c r="B11" s="52"/>
      <c r="C11" s="3"/>
      <c r="D11" s="3"/>
      <c r="E11" s="3"/>
      <c r="F11" s="3"/>
      <c r="G11" s="3"/>
      <c r="H11" s="3"/>
      <c r="I11" s="3"/>
      <c r="J11" s="3"/>
      <c r="K11" s="3"/>
      <c r="L11" s="51"/>
      <c r="M11" s="51"/>
    </row>
    <row r="12" spans="1:41" x14ac:dyDescent="0.2"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</row>
    <row r="13" spans="1:41" x14ac:dyDescent="0.2">
      <c r="B13" s="5" t="s">
        <v>6</v>
      </c>
      <c r="C13" s="4">
        <v>43105</v>
      </c>
      <c r="D13" s="4">
        <f t="shared" ref="D13" si="9">C13+7</f>
        <v>43112</v>
      </c>
      <c r="E13" s="4">
        <f t="shared" ref="E13" si="10">D13+7</f>
        <v>43119</v>
      </c>
      <c r="F13" s="4">
        <f t="shared" ref="F13" si="11">E13+7</f>
        <v>43126</v>
      </c>
      <c r="G13" s="4">
        <f t="shared" ref="G13:H13" si="12">F13+7</f>
        <v>43133</v>
      </c>
      <c r="H13" s="4">
        <f t="shared" si="12"/>
        <v>43140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41" x14ac:dyDescent="0.2">
      <c r="B14" t="s">
        <v>4</v>
      </c>
      <c r="C14" s="55">
        <v>90</v>
      </c>
      <c r="D14" s="55">
        <v>91</v>
      </c>
      <c r="E14" s="55">
        <v>96</v>
      </c>
      <c r="F14" s="55">
        <v>98</v>
      </c>
      <c r="G14" s="55">
        <v>100</v>
      </c>
      <c r="H14" s="55">
        <v>100</v>
      </c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</row>
    <row r="15" spans="1:41" x14ac:dyDescent="0.2">
      <c r="B15" t="s">
        <v>5</v>
      </c>
      <c r="C15" s="53">
        <f t="shared" ref="C15:H15" si="13">C10*100</f>
        <v>88.037801541904997</v>
      </c>
      <c r="D15" s="53">
        <f t="shared" si="13"/>
        <v>91.013594562175129</v>
      </c>
      <c r="E15" s="53">
        <f t="shared" si="13"/>
        <v>93.959061407888171</v>
      </c>
      <c r="F15" s="53">
        <f t="shared" si="13"/>
        <v>96.704942586120822</v>
      </c>
      <c r="G15" s="53">
        <f t="shared" si="13"/>
        <v>99.552015928322547</v>
      </c>
      <c r="H15" s="53">
        <f t="shared" si="13"/>
        <v>99.876877616350654</v>
      </c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</row>
  </sheetData>
  <pageMargins left="0.70866141732283472" right="0.70866141732283472" top="0.9055118110236221" bottom="0.9055118110236221" header="0.51181102362204722" footer="0.51181102362204722"/>
  <pageSetup paperSize="9" orientation="landscape" horizontalDpi="4294967294" verticalDpi="300" r:id="rId1"/>
  <headerFooter alignWithMargins="0">
    <oddHeader>&amp;R&amp;9&amp;A</oddHeader>
    <oddFooter>&amp;L&amp;9© Steria / &amp;D&amp;R&amp;9Page &amp;P of &amp;N / Version 1.0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8374"/>
  <sheetViews>
    <sheetView tabSelected="1"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K3" sqref="K3"/>
    </sheetView>
  </sheetViews>
  <sheetFormatPr defaultColWidth="8.85546875" defaultRowHeight="12.75" x14ac:dyDescent="0.2"/>
  <cols>
    <col min="1" max="1" width="19.7109375" style="6" customWidth="1"/>
    <col min="2" max="2" width="7.140625" style="6" customWidth="1"/>
    <col min="3" max="3" width="6.85546875" style="6" customWidth="1"/>
    <col min="4" max="4" width="32.42578125" style="6" customWidth="1"/>
    <col min="5" max="7" width="12.7109375" style="6" customWidth="1"/>
    <col min="8" max="8" width="11.42578125" style="6" customWidth="1"/>
    <col min="9" max="9" width="17.28515625" style="6" customWidth="1"/>
    <col min="10" max="10" width="9.7109375" style="6" customWidth="1"/>
    <col min="11" max="11" width="10.42578125" style="6" customWidth="1"/>
    <col min="12" max="12" width="18.5703125" style="6" customWidth="1"/>
    <col min="13" max="13" width="11.42578125" style="6" customWidth="1"/>
    <col min="14" max="14" width="10.28515625" style="6" customWidth="1"/>
    <col min="15" max="15" width="11.28515625" style="6" customWidth="1"/>
    <col min="16" max="17" width="11.7109375" style="6" customWidth="1"/>
    <col min="18" max="18" width="19.7109375" style="6" customWidth="1"/>
    <col min="19" max="19" width="46.5703125" style="6" customWidth="1"/>
    <col min="20" max="20" width="6.7109375" style="46" hidden="1" customWidth="1"/>
    <col min="21" max="16384" width="8.85546875" style="6"/>
  </cols>
  <sheetData>
    <row r="1" spans="1:20" ht="26.25" customHeight="1" x14ac:dyDescent="0.2">
      <c r="A1" s="117" t="s">
        <v>11</v>
      </c>
      <c r="B1" s="119" t="s">
        <v>12</v>
      </c>
      <c r="C1" s="119" t="s">
        <v>13</v>
      </c>
      <c r="D1" s="119" t="s">
        <v>14</v>
      </c>
      <c r="E1" s="122"/>
      <c r="F1" s="122"/>
      <c r="G1" s="121"/>
      <c r="H1" s="120" t="s">
        <v>15</v>
      </c>
      <c r="I1" s="122"/>
      <c r="J1" s="122"/>
      <c r="K1" s="122"/>
      <c r="L1" s="122"/>
      <c r="M1" s="122"/>
      <c r="N1" s="121"/>
      <c r="O1" s="108"/>
      <c r="P1" s="120" t="s">
        <v>16</v>
      </c>
      <c r="Q1" s="121"/>
      <c r="R1" s="111" t="s">
        <v>17</v>
      </c>
      <c r="S1" s="111" t="s">
        <v>18</v>
      </c>
      <c r="T1" s="111" t="s">
        <v>19</v>
      </c>
    </row>
    <row r="2" spans="1:20" ht="63.75" x14ac:dyDescent="0.2">
      <c r="A2" s="118"/>
      <c r="B2" s="119"/>
      <c r="C2" s="119"/>
      <c r="D2" s="119"/>
      <c r="E2" s="107" t="s">
        <v>20</v>
      </c>
      <c r="F2" s="107" t="s">
        <v>21</v>
      </c>
      <c r="G2" s="107" t="s">
        <v>22</v>
      </c>
      <c r="H2" s="104" t="s">
        <v>23</v>
      </c>
      <c r="I2" s="104" t="s">
        <v>24</v>
      </c>
      <c r="J2" s="104" t="s">
        <v>25</v>
      </c>
      <c r="K2" s="104" t="s">
        <v>26</v>
      </c>
      <c r="L2" s="104" t="s">
        <v>27</v>
      </c>
      <c r="M2" s="104" t="s">
        <v>28</v>
      </c>
      <c r="N2" s="104" t="s">
        <v>3</v>
      </c>
      <c r="O2" s="104" t="s">
        <v>29</v>
      </c>
      <c r="P2" s="107" t="s">
        <v>30</v>
      </c>
      <c r="Q2" s="107" t="s">
        <v>31</v>
      </c>
      <c r="R2" s="112"/>
      <c r="S2" s="112"/>
      <c r="T2" s="112"/>
    </row>
    <row r="3" spans="1:20" ht="55.5" customHeight="1" x14ac:dyDescent="0.2">
      <c r="A3" s="113" t="s">
        <v>51</v>
      </c>
      <c r="B3" s="70">
        <v>30</v>
      </c>
      <c r="C3" s="8">
        <v>1</v>
      </c>
      <c r="D3" s="9" t="s">
        <v>51</v>
      </c>
      <c r="E3" s="10" t="s">
        <v>52</v>
      </c>
      <c r="F3" s="10" t="s">
        <v>52</v>
      </c>
      <c r="G3" s="10" t="s">
        <v>9</v>
      </c>
      <c r="H3" s="12">
        <v>1178</v>
      </c>
      <c r="I3" s="12">
        <v>1541</v>
      </c>
      <c r="J3" s="12">
        <v>100</v>
      </c>
      <c r="K3" s="13">
        <f t="shared" ref="K3:K19" si="0">H3*J3/100</f>
        <v>1178</v>
      </c>
      <c r="L3" s="14">
        <f>K3/I3</f>
        <v>0.76443867618429595</v>
      </c>
      <c r="M3" s="15">
        <f>I3+N3</f>
        <v>1541</v>
      </c>
      <c r="N3" s="73">
        <v>0</v>
      </c>
      <c r="O3" s="16">
        <f t="shared" ref="O3:O19" si="1">H3/M3</f>
        <v>0.76443867618429595</v>
      </c>
      <c r="P3" s="17">
        <v>43070</v>
      </c>
      <c r="Q3" s="17">
        <v>43119</v>
      </c>
      <c r="R3" s="78" t="s">
        <v>78</v>
      </c>
      <c r="S3" s="56"/>
      <c r="T3" s="20"/>
    </row>
    <row r="4" spans="1:20" ht="67.5" customHeight="1" x14ac:dyDescent="0.2">
      <c r="A4" s="113"/>
      <c r="B4" s="70">
        <v>6</v>
      </c>
      <c r="C4" s="8">
        <v>1</v>
      </c>
      <c r="D4" s="9" t="s">
        <v>53</v>
      </c>
      <c r="E4" s="10" t="s">
        <v>52</v>
      </c>
      <c r="F4" s="10" t="s">
        <v>52</v>
      </c>
      <c r="G4" s="11" t="s">
        <v>9</v>
      </c>
      <c r="H4" s="12">
        <v>250</v>
      </c>
      <c r="I4" s="15">
        <v>240</v>
      </c>
      <c r="J4" s="12">
        <v>99</v>
      </c>
      <c r="K4" s="13">
        <f t="shared" si="0"/>
        <v>247.5</v>
      </c>
      <c r="L4" s="14">
        <f t="shared" ref="L4:L19" si="2">K4/I4</f>
        <v>1.03125</v>
      </c>
      <c r="M4" s="15">
        <f>I4+N4</f>
        <v>240.5</v>
      </c>
      <c r="N4" s="73">
        <v>0.5</v>
      </c>
      <c r="O4" s="16">
        <f t="shared" si="1"/>
        <v>1.0395010395010396</v>
      </c>
      <c r="P4" s="17">
        <v>43070</v>
      </c>
      <c r="Q4" s="17">
        <v>43119</v>
      </c>
      <c r="R4" s="78" t="s">
        <v>92</v>
      </c>
      <c r="S4" s="56"/>
      <c r="T4" s="20"/>
    </row>
    <row r="5" spans="1:20" ht="25.9" customHeight="1" x14ac:dyDescent="0.2">
      <c r="A5" s="113" t="s">
        <v>50</v>
      </c>
      <c r="B5" s="114">
        <v>3</v>
      </c>
      <c r="C5" s="8">
        <v>1</v>
      </c>
      <c r="D5" s="9" t="s">
        <v>32</v>
      </c>
      <c r="E5" s="10">
        <v>43070</v>
      </c>
      <c r="F5" s="10">
        <v>43070</v>
      </c>
      <c r="G5" s="11" t="s">
        <v>9</v>
      </c>
      <c r="H5" s="12">
        <v>37.5</v>
      </c>
      <c r="I5" s="15">
        <v>39</v>
      </c>
      <c r="J5" s="12">
        <v>100</v>
      </c>
      <c r="K5" s="13">
        <f t="shared" si="0"/>
        <v>37.5</v>
      </c>
      <c r="L5" s="14">
        <f t="shared" si="2"/>
        <v>0.96153846153846156</v>
      </c>
      <c r="M5" s="15">
        <f t="shared" ref="M5:M18" si="3">I5+N5</f>
        <v>39</v>
      </c>
      <c r="N5" s="73">
        <v>0</v>
      </c>
      <c r="O5" s="16">
        <f t="shared" si="1"/>
        <v>0.96153846153846156</v>
      </c>
      <c r="P5" s="17">
        <v>43133</v>
      </c>
      <c r="Q5" s="17"/>
      <c r="R5" s="18" t="s">
        <v>78</v>
      </c>
      <c r="S5" s="56"/>
      <c r="T5" s="20"/>
    </row>
    <row r="6" spans="1:20" ht="25.5" x14ac:dyDescent="0.2">
      <c r="A6" s="113"/>
      <c r="B6" s="115"/>
      <c r="C6" s="8">
        <f t="shared" ref="C6:C18" si="4">SUM(C5+1)</f>
        <v>2</v>
      </c>
      <c r="D6" s="9" t="s">
        <v>33</v>
      </c>
      <c r="E6" s="10">
        <v>43070</v>
      </c>
      <c r="F6" s="10">
        <v>43070</v>
      </c>
      <c r="G6" s="11" t="s">
        <v>9</v>
      </c>
      <c r="H6" s="12">
        <v>37.5</v>
      </c>
      <c r="I6" s="15">
        <v>40</v>
      </c>
      <c r="J6" s="12">
        <v>100</v>
      </c>
      <c r="K6" s="13">
        <f t="shared" si="0"/>
        <v>37.5</v>
      </c>
      <c r="L6" s="14">
        <f t="shared" si="2"/>
        <v>0.9375</v>
      </c>
      <c r="M6" s="15">
        <f>I6+N6</f>
        <v>40</v>
      </c>
      <c r="N6" s="73">
        <v>0</v>
      </c>
      <c r="O6" s="16">
        <f t="shared" si="1"/>
        <v>0.9375</v>
      </c>
      <c r="P6" s="17">
        <v>43133</v>
      </c>
      <c r="Q6" s="17"/>
      <c r="R6" s="18" t="s">
        <v>78</v>
      </c>
      <c r="S6" s="56"/>
      <c r="T6" s="6"/>
    </row>
    <row r="7" spans="1:20" ht="33" customHeight="1" x14ac:dyDescent="0.2">
      <c r="A7" s="113"/>
      <c r="B7" s="116"/>
      <c r="C7" s="8">
        <f t="shared" si="4"/>
        <v>3</v>
      </c>
      <c r="D7" s="9" t="s">
        <v>34</v>
      </c>
      <c r="E7" s="10">
        <v>43070</v>
      </c>
      <c r="F7" s="10">
        <v>43070</v>
      </c>
      <c r="G7" s="11" t="s">
        <v>9</v>
      </c>
      <c r="H7" s="12">
        <v>12.5</v>
      </c>
      <c r="I7" s="15">
        <v>13</v>
      </c>
      <c r="J7" s="12">
        <v>100</v>
      </c>
      <c r="K7" s="13">
        <f t="shared" si="0"/>
        <v>12.5</v>
      </c>
      <c r="L7" s="14">
        <f t="shared" si="2"/>
        <v>0.96153846153846156</v>
      </c>
      <c r="M7" s="15">
        <f t="shared" si="3"/>
        <v>13</v>
      </c>
      <c r="N7" s="73">
        <v>0</v>
      </c>
      <c r="O7" s="16">
        <f t="shared" si="1"/>
        <v>0.96153846153846156</v>
      </c>
      <c r="P7" s="17">
        <v>43133</v>
      </c>
      <c r="Q7" s="17"/>
      <c r="R7" s="18" t="s">
        <v>78</v>
      </c>
      <c r="S7" s="56"/>
      <c r="T7" s="20"/>
    </row>
    <row r="8" spans="1:20" ht="25.9" customHeight="1" x14ac:dyDescent="0.2">
      <c r="A8" s="71" t="s">
        <v>54</v>
      </c>
      <c r="B8" s="105">
        <v>5</v>
      </c>
      <c r="C8" s="8">
        <v>1</v>
      </c>
      <c r="D8" s="9" t="s">
        <v>54</v>
      </c>
      <c r="E8" s="10">
        <v>43399</v>
      </c>
      <c r="F8" s="10">
        <v>43399</v>
      </c>
      <c r="G8" s="11" t="s">
        <v>9</v>
      </c>
      <c r="H8" s="12">
        <v>50</v>
      </c>
      <c r="I8" s="15">
        <v>50</v>
      </c>
      <c r="J8" s="12">
        <v>100</v>
      </c>
      <c r="K8" s="13">
        <f t="shared" si="0"/>
        <v>50</v>
      </c>
      <c r="L8" s="14">
        <f t="shared" si="2"/>
        <v>1</v>
      </c>
      <c r="M8" s="15">
        <f t="shared" si="3"/>
        <v>50</v>
      </c>
      <c r="N8" s="73">
        <v>0</v>
      </c>
      <c r="O8" s="16">
        <f t="shared" si="1"/>
        <v>1</v>
      </c>
      <c r="P8" s="17">
        <v>43133</v>
      </c>
      <c r="Q8" s="17"/>
      <c r="R8" s="18" t="s">
        <v>78</v>
      </c>
      <c r="S8" s="56"/>
      <c r="T8" s="20"/>
    </row>
    <row r="9" spans="1:20" ht="25.5" x14ac:dyDescent="0.2">
      <c r="A9" s="113" t="s">
        <v>55</v>
      </c>
      <c r="B9" s="125">
        <v>5</v>
      </c>
      <c r="C9" s="8">
        <v>1</v>
      </c>
      <c r="D9" s="9" t="s">
        <v>56</v>
      </c>
      <c r="E9" s="10">
        <v>43046</v>
      </c>
      <c r="F9" s="10">
        <v>43046</v>
      </c>
      <c r="G9" s="11" t="s">
        <v>9</v>
      </c>
      <c r="H9" s="12">
        <v>23</v>
      </c>
      <c r="I9" s="15">
        <v>25</v>
      </c>
      <c r="J9" s="12">
        <v>99</v>
      </c>
      <c r="K9" s="13">
        <f t="shared" si="0"/>
        <v>22.77</v>
      </c>
      <c r="L9" s="14">
        <f t="shared" si="2"/>
        <v>0.91079999999999994</v>
      </c>
      <c r="M9" s="15">
        <f t="shared" si="3"/>
        <v>26</v>
      </c>
      <c r="N9" s="73">
        <v>1</v>
      </c>
      <c r="O9" s="16">
        <f t="shared" si="1"/>
        <v>0.88461538461538458</v>
      </c>
      <c r="P9" s="17">
        <v>43133</v>
      </c>
      <c r="Q9" s="17"/>
      <c r="R9" s="18" t="s">
        <v>97</v>
      </c>
      <c r="S9" s="56"/>
      <c r="T9" s="6"/>
    </row>
    <row r="10" spans="1:20" ht="25.5" x14ac:dyDescent="0.2">
      <c r="A10" s="113"/>
      <c r="B10" s="125"/>
      <c r="C10" s="8">
        <f t="shared" si="4"/>
        <v>2</v>
      </c>
      <c r="D10" s="9" t="s">
        <v>57</v>
      </c>
      <c r="E10" s="10">
        <v>43046</v>
      </c>
      <c r="F10" s="10">
        <v>43046</v>
      </c>
      <c r="G10" s="11" t="s">
        <v>9</v>
      </c>
      <c r="H10" s="12">
        <v>20</v>
      </c>
      <c r="I10" s="15">
        <v>22</v>
      </c>
      <c r="J10" s="12">
        <v>100</v>
      </c>
      <c r="K10" s="13">
        <f t="shared" si="0"/>
        <v>20</v>
      </c>
      <c r="L10" s="14">
        <f t="shared" si="2"/>
        <v>0.90909090909090906</v>
      </c>
      <c r="M10" s="15">
        <f t="shared" si="3"/>
        <v>22</v>
      </c>
      <c r="N10" s="73">
        <v>0</v>
      </c>
      <c r="O10" s="16">
        <f t="shared" si="1"/>
        <v>0.90909090909090906</v>
      </c>
      <c r="P10" s="17">
        <v>43133</v>
      </c>
      <c r="Q10" s="17"/>
      <c r="R10" s="18" t="s">
        <v>78</v>
      </c>
      <c r="S10" s="56"/>
      <c r="T10" s="6"/>
    </row>
    <row r="11" spans="1:20" ht="33" customHeight="1" x14ac:dyDescent="0.2">
      <c r="A11" s="113"/>
      <c r="B11" s="125"/>
      <c r="C11" s="8">
        <f t="shared" si="4"/>
        <v>3</v>
      </c>
      <c r="D11" s="9" t="s">
        <v>58</v>
      </c>
      <c r="E11" s="10">
        <v>43046</v>
      </c>
      <c r="F11" s="10">
        <v>43046</v>
      </c>
      <c r="G11" s="11" t="s">
        <v>9</v>
      </c>
      <c r="H11" s="12">
        <v>17</v>
      </c>
      <c r="I11" s="15">
        <v>17</v>
      </c>
      <c r="J11" s="12">
        <v>99</v>
      </c>
      <c r="K11" s="13">
        <f t="shared" si="0"/>
        <v>16.829999999999998</v>
      </c>
      <c r="L11" s="14">
        <f t="shared" si="2"/>
        <v>0.98999999999999988</v>
      </c>
      <c r="M11" s="15">
        <f t="shared" si="3"/>
        <v>18</v>
      </c>
      <c r="N11" s="73">
        <v>1</v>
      </c>
      <c r="O11" s="16">
        <f t="shared" si="1"/>
        <v>0.94444444444444442</v>
      </c>
      <c r="P11" s="17">
        <v>43133</v>
      </c>
      <c r="Q11" s="17"/>
      <c r="R11" s="18" t="s">
        <v>98</v>
      </c>
      <c r="S11" s="19"/>
      <c r="T11" s="20"/>
    </row>
    <row r="12" spans="1:20" ht="32.25" customHeight="1" x14ac:dyDescent="0.2">
      <c r="A12" s="113"/>
      <c r="B12" s="125"/>
      <c r="C12" s="8">
        <f t="shared" si="4"/>
        <v>4</v>
      </c>
      <c r="D12" s="9" t="s">
        <v>59</v>
      </c>
      <c r="E12" s="10">
        <v>43056</v>
      </c>
      <c r="F12" s="10">
        <v>43056</v>
      </c>
      <c r="G12" s="11" t="s">
        <v>9</v>
      </c>
      <c r="H12" s="12">
        <v>6</v>
      </c>
      <c r="I12" s="15">
        <v>8</v>
      </c>
      <c r="J12" s="12">
        <v>100</v>
      </c>
      <c r="K12" s="13">
        <f t="shared" si="0"/>
        <v>6</v>
      </c>
      <c r="L12" s="14">
        <f t="shared" si="2"/>
        <v>0.75</v>
      </c>
      <c r="M12" s="15">
        <f t="shared" si="3"/>
        <v>8</v>
      </c>
      <c r="N12" s="73">
        <v>0</v>
      </c>
      <c r="O12" s="16">
        <f t="shared" si="1"/>
        <v>0.75</v>
      </c>
      <c r="P12" s="17">
        <v>43133</v>
      </c>
      <c r="Q12" s="17"/>
      <c r="R12" s="18" t="s">
        <v>78</v>
      </c>
      <c r="S12" s="56"/>
      <c r="T12" s="6"/>
    </row>
    <row r="13" spans="1:20" ht="25.5" x14ac:dyDescent="0.2">
      <c r="A13" s="113"/>
      <c r="B13" s="125"/>
      <c r="C13" s="8">
        <f t="shared" si="4"/>
        <v>5</v>
      </c>
      <c r="D13" s="9" t="s">
        <v>60</v>
      </c>
      <c r="E13" s="10">
        <v>43053</v>
      </c>
      <c r="F13" s="10">
        <v>43053</v>
      </c>
      <c r="G13" s="11" t="s">
        <v>9</v>
      </c>
      <c r="H13" s="12">
        <v>10</v>
      </c>
      <c r="I13" s="15">
        <v>10</v>
      </c>
      <c r="J13" s="12">
        <v>100</v>
      </c>
      <c r="K13" s="13">
        <f t="shared" si="0"/>
        <v>10</v>
      </c>
      <c r="L13" s="14">
        <f t="shared" si="2"/>
        <v>1</v>
      </c>
      <c r="M13" s="15">
        <f t="shared" si="3"/>
        <v>10</v>
      </c>
      <c r="N13" s="73">
        <v>0</v>
      </c>
      <c r="O13" s="16">
        <f t="shared" si="1"/>
        <v>1</v>
      </c>
      <c r="P13" s="17">
        <v>43133</v>
      </c>
      <c r="Q13" s="17"/>
      <c r="R13" s="18" t="s">
        <v>78</v>
      </c>
      <c r="S13" s="19"/>
      <c r="T13" s="6"/>
    </row>
    <row r="14" spans="1:20" ht="33" customHeight="1" x14ac:dyDescent="0.2">
      <c r="A14" s="126" t="s">
        <v>62</v>
      </c>
      <c r="B14" s="125">
        <v>5</v>
      </c>
      <c r="C14" s="8">
        <v>1</v>
      </c>
      <c r="D14" s="9" t="s">
        <v>63</v>
      </c>
      <c r="E14" s="10">
        <v>43109</v>
      </c>
      <c r="F14" s="10">
        <v>43109</v>
      </c>
      <c r="G14" s="11" t="s">
        <v>9</v>
      </c>
      <c r="H14" s="12">
        <v>7</v>
      </c>
      <c r="I14" s="15">
        <v>7</v>
      </c>
      <c r="J14" s="12">
        <v>100</v>
      </c>
      <c r="K14" s="13">
        <f t="shared" si="0"/>
        <v>7</v>
      </c>
      <c r="L14" s="14">
        <f t="shared" si="2"/>
        <v>1</v>
      </c>
      <c r="M14" s="15">
        <f t="shared" si="3"/>
        <v>7</v>
      </c>
      <c r="N14" s="73">
        <v>0</v>
      </c>
      <c r="O14" s="16">
        <f t="shared" si="1"/>
        <v>1</v>
      </c>
      <c r="P14" s="17">
        <v>43133</v>
      </c>
      <c r="Q14" s="17"/>
      <c r="R14" s="18" t="s">
        <v>78</v>
      </c>
      <c r="S14" s="19"/>
      <c r="T14" s="20"/>
    </row>
    <row r="15" spans="1:20" ht="25.9" customHeight="1" x14ac:dyDescent="0.2">
      <c r="A15" s="127"/>
      <c r="B15" s="125"/>
      <c r="C15" s="8">
        <f t="shared" si="4"/>
        <v>2</v>
      </c>
      <c r="D15" s="9" t="s">
        <v>64</v>
      </c>
      <c r="E15" s="10">
        <v>43109</v>
      </c>
      <c r="F15" s="10">
        <v>43109</v>
      </c>
      <c r="G15" s="11" t="s">
        <v>9</v>
      </c>
      <c r="H15" s="12">
        <v>7</v>
      </c>
      <c r="I15" s="15">
        <v>7</v>
      </c>
      <c r="J15" s="12">
        <v>100</v>
      </c>
      <c r="K15" s="13">
        <f t="shared" si="0"/>
        <v>7</v>
      </c>
      <c r="L15" s="14">
        <f t="shared" si="2"/>
        <v>1</v>
      </c>
      <c r="M15" s="15">
        <f t="shared" si="3"/>
        <v>7</v>
      </c>
      <c r="N15" s="73">
        <v>0</v>
      </c>
      <c r="O15" s="16">
        <f t="shared" si="1"/>
        <v>1</v>
      </c>
      <c r="P15" s="17">
        <v>43133</v>
      </c>
      <c r="Q15" s="17"/>
      <c r="R15" s="18" t="s">
        <v>78</v>
      </c>
      <c r="S15" s="19"/>
      <c r="T15" s="20"/>
    </row>
    <row r="16" spans="1:20" ht="33" customHeight="1" x14ac:dyDescent="0.2">
      <c r="A16" s="128"/>
      <c r="B16" s="125"/>
      <c r="C16" s="8">
        <f t="shared" si="4"/>
        <v>3</v>
      </c>
      <c r="D16" s="9" t="s">
        <v>67</v>
      </c>
      <c r="E16" s="10">
        <v>43109</v>
      </c>
      <c r="F16" s="10">
        <v>43109</v>
      </c>
      <c r="G16" s="11" t="s">
        <v>9</v>
      </c>
      <c r="H16" s="12">
        <v>4</v>
      </c>
      <c r="I16" s="15">
        <v>4</v>
      </c>
      <c r="J16" s="12">
        <v>100</v>
      </c>
      <c r="K16" s="13">
        <f t="shared" si="0"/>
        <v>4</v>
      </c>
      <c r="L16" s="14">
        <f t="shared" si="2"/>
        <v>1</v>
      </c>
      <c r="M16" s="15">
        <f t="shared" si="3"/>
        <v>4</v>
      </c>
      <c r="N16" s="73">
        <v>0</v>
      </c>
      <c r="O16" s="16">
        <f t="shared" si="1"/>
        <v>1</v>
      </c>
      <c r="P16" s="17">
        <v>43133</v>
      </c>
      <c r="Q16" s="17"/>
      <c r="R16" s="18" t="s">
        <v>78</v>
      </c>
      <c r="S16" s="19"/>
      <c r="T16" s="20"/>
    </row>
    <row r="17" spans="1:20" ht="33" customHeight="1" x14ac:dyDescent="0.2">
      <c r="A17" s="126" t="s">
        <v>70</v>
      </c>
      <c r="B17" s="105"/>
      <c r="C17" s="8">
        <v>1</v>
      </c>
      <c r="D17" s="9" t="s">
        <v>71</v>
      </c>
      <c r="E17" s="10" t="s">
        <v>52</v>
      </c>
      <c r="F17" s="10" t="s">
        <v>52</v>
      </c>
      <c r="G17" s="11" t="s">
        <v>9</v>
      </c>
      <c r="H17" s="12">
        <v>2</v>
      </c>
      <c r="I17" s="15">
        <v>2</v>
      </c>
      <c r="J17" s="12">
        <v>100</v>
      </c>
      <c r="K17" s="13">
        <f t="shared" si="0"/>
        <v>2</v>
      </c>
      <c r="L17" s="14">
        <f t="shared" si="2"/>
        <v>1</v>
      </c>
      <c r="M17" s="15">
        <f t="shared" si="3"/>
        <v>2</v>
      </c>
      <c r="N17" s="73">
        <v>0</v>
      </c>
      <c r="O17" s="16">
        <f t="shared" si="1"/>
        <v>1</v>
      </c>
      <c r="P17" s="17">
        <v>43133</v>
      </c>
      <c r="Q17" s="17"/>
      <c r="R17" s="18" t="s">
        <v>78</v>
      </c>
      <c r="S17" s="19"/>
      <c r="T17" s="20"/>
    </row>
    <row r="18" spans="1:20" ht="25.9" customHeight="1" x14ac:dyDescent="0.2">
      <c r="A18" s="128"/>
      <c r="B18" s="105"/>
      <c r="C18" s="8">
        <f t="shared" si="4"/>
        <v>2</v>
      </c>
      <c r="D18" s="9" t="s">
        <v>72</v>
      </c>
      <c r="E18" s="10" t="s">
        <v>52</v>
      </c>
      <c r="F18" s="10" t="s">
        <v>52</v>
      </c>
      <c r="G18" s="11" t="s">
        <v>9</v>
      </c>
      <c r="H18" s="12">
        <v>3</v>
      </c>
      <c r="I18" s="15">
        <v>3</v>
      </c>
      <c r="J18" s="12">
        <v>100</v>
      </c>
      <c r="K18" s="13">
        <f t="shared" si="0"/>
        <v>3</v>
      </c>
      <c r="L18" s="14">
        <f t="shared" si="2"/>
        <v>1</v>
      </c>
      <c r="M18" s="15">
        <f t="shared" si="3"/>
        <v>3</v>
      </c>
      <c r="N18" s="73">
        <v>0</v>
      </c>
      <c r="O18" s="16">
        <f t="shared" si="1"/>
        <v>1</v>
      </c>
      <c r="P18" s="17">
        <v>43133</v>
      </c>
      <c r="Q18" s="17"/>
      <c r="R18" s="18" t="s">
        <v>78</v>
      </c>
      <c r="S18" s="19"/>
      <c r="T18" s="20"/>
    </row>
    <row r="19" spans="1:20" x14ac:dyDescent="0.2">
      <c r="A19" s="69"/>
      <c r="B19" s="72"/>
      <c r="C19" s="21"/>
      <c r="D19" s="22" t="s">
        <v>10</v>
      </c>
      <c r="E19" s="123"/>
      <c r="F19" s="123"/>
      <c r="G19" s="124"/>
      <c r="H19" s="23">
        <f>SUM(H3:H18)</f>
        <v>1664.5</v>
      </c>
      <c r="I19" s="23">
        <f>SUM(I3:I18)</f>
        <v>2028</v>
      </c>
      <c r="J19" s="23">
        <f>SUM(J3:J18)/COUNT(J3:J18)</f>
        <v>99.8125</v>
      </c>
      <c r="K19" s="24">
        <f t="shared" si="0"/>
        <v>1661.3790624999999</v>
      </c>
      <c r="L19" s="25">
        <f t="shared" si="2"/>
        <v>0.8192204450197238</v>
      </c>
      <c r="M19" s="26">
        <f>I19+N19</f>
        <v>2030.5</v>
      </c>
      <c r="N19" s="26">
        <f>SUM(N3:N18)</f>
        <v>2.5</v>
      </c>
      <c r="O19" s="27">
        <f t="shared" si="1"/>
        <v>0.81974883033735535</v>
      </c>
      <c r="P19" s="28"/>
      <c r="Q19" s="28"/>
      <c r="R19" s="29"/>
      <c r="S19" s="30"/>
      <c r="T19" s="6"/>
    </row>
    <row r="20" spans="1:20" s="44" customFormat="1" ht="16.149999999999999" customHeight="1" x14ac:dyDescent="0.2">
      <c r="A20" s="31"/>
      <c r="B20" s="32"/>
      <c r="C20" s="33"/>
      <c r="D20" s="33"/>
      <c r="E20" s="33"/>
      <c r="F20" s="33"/>
      <c r="G20" s="33"/>
      <c r="H20" s="34"/>
      <c r="I20" s="34"/>
      <c r="J20" s="35">
        <f>1-(N19/M19)</f>
        <v>0.99876877616350657</v>
      </c>
      <c r="K20" s="36"/>
      <c r="L20" s="37"/>
      <c r="M20" s="34"/>
      <c r="N20" s="38"/>
      <c r="O20" s="39"/>
      <c r="P20" s="40"/>
      <c r="Q20" s="40"/>
      <c r="R20" s="41"/>
      <c r="S20" s="42"/>
      <c r="T20" s="43"/>
    </row>
    <row r="22" spans="1:20" x14ac:dyDescent="0.2">
      <c r="H22" s="45">
        <f>H19</f>
        <v>1664.5</v>
      </c>
      <c r="I22" s="45">
        <f>I19</f>
        <v>2028</v>
      </c>
      <c r="J22" s="45">
        <f>J19</f>
        <v>99.8125</v>
      </c>
      <c r="K22" s="45" t="e">
        <f>#REF!+#REF!+#REF!+#REF!+#REF!+#REF!+#REF!+#REF!+#REF!+#REF!+K19</f>
        <v>#REF!</v>
      </c>
      <c r="L22" s="45" t="e">
        <f>#REF!+#REF!+#REF!+#REF!+#REF!+#REF!+#REF!+#REF!+#REF!+#REF!+L19</f>
        <v>#REF!</v>
      </c>
      <c r="M22" s="45">
        <f>M19</f>
        <v>2030.5</v>
      </c>
      <c r="N22" s="45">
        <f>N19</f>
        <v>2.5</v>
      </c>
    </row>
    <row r="24" spans="1:20" ht="25.9" customHeight="1" x14ac:dyDescent="0.2">
      <c r="A24" s="106" t="s">
        <v>86</v>
      </c>
      <c r="B24" s="105"/>
      <c r="C24" s="101"/>
      <c r="D24" s="102" t="s">
        <v>49</v>
      </c>
      <c r="E24" s="10" t="s">
        <v>9</v>
      </c>
      <c r="F24" s="10" t="s">
        <v>9</v>
      </c>
      <c r="G24" s="10" t="s">
        <v>9</v>
      </c>
      <c r="H24" s="12">
        <v>96</v>
      </c>
      <c r="I24" s="15">
        <v>39</v>
      </c>
      <c r="J24" s="12">
        <v>18</v>
      </c>
      <c r="K24" s="13"/>
      <c r="L24" s="14"/>
      <c r="M24" s="15">
        <f t="shared" ref="M24:M26" si="5">I24+N24</f>
        <v>117</v>
      </c>
      <c r="N24" s="73">
        <v>78</v>
      </c>
      <c r="O24" s="16">
        <f t="shared" ref="O24:O27" si="6">H24/M24</f>
        <v>0.82051282051282048</v>
      </c>
      <c r="P24" s="17">
        <v>43159</v>
      </c>
      <c r="Q24" s="17"/>
      <c r="R24" s="18" t="s">
        <v>75</v>
      </c>
      <c r="S24" s="19"/>
      <c r="T24" s="103"/>
    </row>
    <row r="25" spans="1:20" ht="25.9" customHeight="1" x14ac:dyDescent="0.2">
      <c r="A25" s="106" t="s">
        <v>87</v>
      </c>
      <c r="B25" s="105"/>
      <c r="C25" s="101"/>
      <c r="D25" s="102" t="s">
        <v>87</v>
      </c>
      <c r="E25" s="10" t="s">
        <v>9</v>
      </c>
      <c r="F25" s="10" t="s">
        <v>9</v>
      </c>
      <c r="G25" s="11" t="s">
        <v>9</v>
      </c>
      <c r="H25" s="12">
        <v>17</v>
      </c>
      <c r="I25" s="15">
        <v>9</v>
      </c>
      <c r="J25" s="12">
        <v>30</v>
      </c>
      <c r="K25" s="13"/>
      <c r="L25" s="14"/>
      <c r="M25" s="15">
        <f t="shared" si="5"/>
        <v>17</v>
      </c>
      <c r="N25" s="73">
        <v>8</v>
      </c>
      <c r="O25" s="16">
        <f t="shared" si="6"/>
        <v>1</v>
      </c>
      <c r="P25" s="17">
        <v>43159</v>
      </c>
      <c r="Q25" s="17"/>
      <c r="R25" s="18" t="s">
        <v>75</v>
      </c>
      <c r="S25" s="19"/>
      <c r="T25" s="103"/>
    </row>
    <row r="26" spans="1:20" ht="25.9" customHeight="1" x14ac:dyDescent="0.2">
      <c r="A26" s="106" t="s">
        <v>93</v>
      </c>
      <c r="B26" s="105"/>
      <c r="C26" s="101"/>
      <c r="D26" s="9" t="s">
        <v>49</v>
      </c>
      <c r="E26" s="10" t="s">
        <v>9</v>
      </c>
      <c r="F26" s="10" t="s">
        <v>9</v>
      </c>
      <c r="G26" s="11" t="s">
        <v>9</v>
      </c>
      <c r="H26" s="12">
        <v>0</v>
      </c>
      <c r="I26" s="15">
        <v>15</v>
      </c>
      <c r="J26" s="12">
        <v>100</v>
      </c>
      <c r="K26" s="13">
        <f t="shared" ref="K26:K27" si="7">H26*J26/100</f>
        <v>0</v>
      </c>
      <c r="L26" s="14">
        <f t="shared" ref="L26:L27" si="8">K26/I26</f>
        <v>0</v>
      </c>
      <c r="M26" s="15">
        <f t="shared" si="5"/>
        <v>15</v>
      </c>
      <c r="N26" s="73">
        <v>0</v>
      </c>
      <c r="O26" s="16">
        <f t="shared" si="6"/>
        <v>0</v>
      </c>
      <c r="P26" s="17">
        <v>43159</v>
      </c>
      <c r="Q26" s="17"/>
      <c r="R26" s="18" t="s">
        <v>75</v>
      </c>
      <c r="S26" s="19"/>
      <c r="T26" s="103"/>
    </row>
    <row r="27" spans="1:20" x14ac:dyDescent="0.2">
      <c r="A27" s="69"/>
      <c r="B27" s="72"/>
      <c r="C27" s="21"/>
      <c r="D27" s="22" t="s">
        <v>10</v>
      </c>
      <c r="E27" s="123"/>
      <c r="F27" s="123"/>
      <c r="G27" s="124"/>
      <c r="H27" s="23">
        <f>SUM(H24:H26)</f>
        <v>113</v>
      </c>
      <c r="I27" s="109">
        <f>SUM(I24:I26)</f>
        <v>63</v>
      </c>
      <c r="J27" s="23">
        <f>SUM(J24:J26)/COUNT(J24:J26)</f>
        <v>49.333333333333336</v>
      </c>
      <c r="K27" s="24">
        <f t="shared" si="7"/>
        <v>55.74666666666667</v>
      </c>
      <c r="L27" s="25">
        <f t="shared" si="8"/>
        <v>0.88486772486772491</v>
      </c>
      <c r="M27" s="26">
        <f>I27+N27</f>
        <v>149</v>
      </c>
      <c r="N27" s="26">
        <f>SUM(N24:N26)</f>
        <v>86</v>
      </c>
      <c r="O27" s="27">
        <f t="shared" si="6"/>
        <v>0.75838926174496646</v>
      </c>
      <c r="P27" s="28"/>
      <c r="Q27" s="28"/>
      <c r="R27" s="29"/>
      <c r="S27" s="30"/>
      <c r="T27" s="6"/>
    </row>
    <row r="28" spans="1:20" x14ac:dyDescent="0.2">
      <c r="I28" s="45"/>
    </row>
    <row r="1048374" spans="10:10" x14ac:dyDescent="0.2">
      <c r="J1048374" s="12"/>
    </row>
  </sheetData>
  <mergeCells count="20">
    <mergeCell ref="E27:G27"/>
    <mergeCell ref="A9:A13"/>
    <mergeCell ref="B9:B13"/>
    <mergeCell ref="A14:A16"/>
    <mergeCell ref="B14:B16"/>
    <mergeCell ref="A17:A18"/>
    <mergeCell ref="E19:G19"/>
    <mergeCell ref="P1:Q1"/>
    <mergeCell ref="R1:R2"/>
    <mergeCell ref="S1:S2"/>
    <mergeCell ref="T1:T2"/>
    <mergeCell ref="A3:A4"/>
    <mergeCell ref="D1:D2"/>
    <mergeCell ref="E1:G1"/>
    <mergeCell ref="H1:N1"/>
    <mergeCell ref="A5:A7"/>
    <mergeCell ref="B5:B7"/>
    <mergeCell ref="A1:A2"/>
    <mergeCell ref="B1:B2"/>
    <mergeCell ref="C1:C2"/>
  </mergeCells>
  <pageMargins left="0.7" right="0.7" top="0.75" bottom="0.75" header="0.3" footer="0.3"/>
  <pageSetup scale="48" fitToHeight="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8373"/>
  <sheetViews>
    <sheetView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9" sqref="I9"/>
    </sheetView>
  </sheetViews>
  <sheetFormatPr defaultColWidth="8.85546875" defaultRowHeight="12.75" x14ac:dyDescent="0.2"/>
  <cols>
    <col min="1" max="1" width="19.7109375" style="6" customWidth="1"/>
    <col min="2" max="2" width="7.140625" style="6" customWidth="1"/>
    <col min="3" max="3" width="6.85546875" style="6" customWidth="1"/>
    <col min="4" max="4" width="32.42578125" style="6" customWidth="1"/>
    <col min="5" max="7" width="12.7109375" style="6" customWidth="1"/>
    <col min="8" max="10" width="11.42578125" style="6" customWidth="1"/>
    <col min="11" max="11" width="11.42578125" style="6" hidden="1" customWidth="1"/>
    <col min="12" max="12" width="12.28515625" style="6" hidden="1" customWidth="1"/>
    <col min="13" max="13" width="11.42578125" style="6" customWidth="1"/>
    <col min="14" max="14" width="10.28515625" style="6" customWidth="1"/>
    <col min="15" max="15" width="11.28515625" style="6" customWidth="1"/>
    <col min="16" max="17" width="11.7109375" style="6" customWidth="1"/>
    <col min="18" max="18" width="19.7109375" style="6" customWidth="1"/>
    <col min="19" max="19" width="46.5703125" style="6" customWidth="1"/>
    <col min="20" max="20" width="6.7109375" style="46" hidden="1" customWidth="1"/>
    <col min="21" max="16384" width="8.85546875" style="6"/>
  </cols>
  <sheetData>
    <row r="1" spans="1:20" ht="26.25" customHeight="1" x14ac:dyDescent="0.2">
      <c r="A1" s="117" t="s">
        <v>11</v>
      </c>
      <c r="B1" s="119" t="s">
        <v>12</v>
      </c>
      <c r="C1" s="119" t="s">
        <v>13</v>
      </c>
      <c r="D1" s="119" t="s">
        <v>14</v>
      </c>
      <c r="E1" s="122"/>
      <c r="F1" s="122"/>
      <c r="G1" s="121"/>
      <c r="H1" s="120" t="s">
        <v>15</v>
      </c>
      <c r="I1" s="122"/>
      <c r="J1" s="122"/>
      <c r="K1" s="122"/>
      <c r="L1" s="122"/>
      <c r="M1" s="122"/>
      <c r="N1" s="121"/>
      <c r="O1" s="99"/>
      <c r="P1" s="120" t="s">
        <v>16</v>
      </c>
      <c r="Q1" s="121"/>
      <c r="R1" s="111" t="s">
        <v>17</v>
      </c>
      <c r="S1" s="111" t="s">
        <v>18</v>
      </c>
      <c r="T1" s="111" t="s">
        <v>19</v>
      </c>
    </row>
    <row r="2" spans="1:20" ht="51" x14ac:dyDescent="0.2">
      <c r="A2" s="118"/>
      <c r="B2" s="119"/>
      <c r="C2" s="119"/>
      <c r="D2" s="119"/>
      <c r="E2" s="100" t="s">
        <v>20</v>
      </c>
      <c r="F2" s="100" t="s">
        <v>21</v>
      </c>
      <c r="G2" s="100" t="s">
        <v>22</v>
      </c>
      <c r="H2" s="96" t="s">
        <v>23</v>
      </c>
      <c r="I2" s="96" t="s">
        <v>24</v>
      </c>
      <c r="J2" s="96" t="s">
        <v>25</v>
      </c>
      <c r="K2" s="96" t="s">
        <v>26</v>
      </c>
      <c r="L2" s="96" t="s">
        <v>27</v>
      </c>
      <c r="M2" s="96" t="s">
        <v>28</v>
      </c>
      <c r="N2" s="96" t="s">
        <v>3</v>
      </c>
      <c r="O2" s="96" t="s">
        <v>29</v>
      </c>
      <c r="P2" s="100" t="s">
        <v>30</v>
      </c>
      <c r="Q2" s="100" t="s">
        <v>31</v>
      </c>
      <c r="R2" s="112"/>
      <c r="S2" s="112"/>
      <c r="T2" s="112"/>
    </row>
    <row r="3" spans="1:20" ht="55.5" customHeight="1" x14ac:dyDescent="0.2">
      <c r="A3" s="113" t="s">
        <v>51</v>
      </c>
      <c r="B3" s="70">
        <v>30</v>
      </c>
      <c r="C3" s="8">
        <v>1</v>
      </c>
      <c r="D3" s="9" t="s">
        <v>51</v>
      </c>
      <c r="E3" s="10" t="s">
        <v>52</v>
      </c>
      <c r="F3" s="10" t="s">
        <v>52</v>
      </c>
      <c r="G3" s="10" t="s">
        <v>9</v>
      </c>
      <c r="H3" s="12">
        <v>1178</v>
      </c>
      <c r="I3" s="12">
        <v>1536</v>
      </c>
      <c r="J3" s="12">
        <v>100</v>
      </c>
      <c r="K3" s="13">
        <f t="shared" ref="K3:K19" si="0">H3*J3/100</f>
        <v>1178</v>
      </c>
      <c r="L3" s="14">
        <f>K3/I3</f>
        <v>0.76692708333333337</v>
      </c>
      <c r="M3" s="15">
        <f t="shared" ref="M3:M18" si="1">I3+N3</f>
        <v>1536</v>
      </c>
      <c r="N3" s="73">
        <v>0</v>
      </c>
      <c r="O3" s="16">
        <f t="shared" ref="O3:O19" si="2">H3/M3</f>
        <v>0.76692708333333337</v>
      </c>
      <c r="P3" s="17">
        <v>43070</v>
      </c>
      <c r="Q3" s="17">
        <v>43119</v>
      </c>
      <c r="R3" s="78" t="s">
        <v>78</v>
      </c>
      <c r="S3" s="56"/>
      <c r="T3" s="20"/>
    </row>
    <row r="4" spans="1:20" ht="67.5" customHeight="1" x14ac:dyDescent="0.2">
      <c r="A4" s="113"/>
      <c r="B4" s="70">
        <v>6</v>
      </c>
      <c r="C4" s="8">
        <v>1</v>
      </c>
      <c r="D4" s="9" t="s">
        <v>53</v>
      </c>
      <c r="E4" s="10" t="s">
        <v>52</v>
      </c>
      <c r="F4" s="10" t="s">
        <v>52</v>
      </c>
      <c r="G4" s="11" t="s">
        <v>9</v>
      </c>
      <c r="H4" s="12">
        <v>250</v>
      </c>
      <c r="I4" s="15">
        <v>237</v>
      </c>
      <c r="J4" s="12">
        <v>99</v>
      </c>
      <c r="K4" s="13">
        <f t="shared" si="0"/>
        <v>247.5</v>
      </c>
      <c r="L4" s="14">
        <f t="shared" ref="L4:L19" si="3">K4/I4</f>
        <v>1.0443037974683544</v>
      </c>
      <c r="M4" s="15">
        <f t="shared" si="1"/>
        <v>237</v>
      </c>
      <c r="N4" s="73">
        <v>0</v>
      </c>
      <c r="O4" s="16">
        <f t="shared" si="2"/>
        <v>1.0548523206751055</v>
      </c>
      <c r="P4" s="17">
        <v>43070</v>
      </c>
      <c r="Q4" s="17">
        <v>43119</v>
      </c>
      <c r="R4" s="78" t="s">
        <v>88</v>
      </c>
      <c r="S4" s="56"/>
      <c r="T4" s="20"/>
    </row>
    <row r="5" spans="1:20" ht="25.9" customHeight="1" x14ac:dyDescent="0.2">
      <c r="A5" s="113" t="s">
        <v>50</v>
      </c>
      <c r="B5" s="114">
        <v>3</v>
      </c>
      <c r="C5" s="8">
        <v>1</v>
      </c>
      <c r="D5" s="9" t="s">
        <v>32</v>
      </c>
      <c r="E5" s="10">
        <v>43070</v>
      </c>
      <c r="F5" s="10">
        <v>43070</v>
      </c>
      <c r="G5" s="11" t="s">
        <v>9</v>
      </c>
      <c r="H5" s="12">
        <v>37.5</v>
      </c>
      <c r="I5" s="15">
        <v>37</v>
      </c>
      <c r="J5" s="12">
        <v>100</v>
      </c>
      <c r="K5" s="13">
        <f t="shared" si="0"/>
        <v>37.5</v>
      </c>
      <c r="L5" s="14">
        <f t="shared" si="3"/>
        <v>1.0135135135135136</v>
      </c>
      <c r="M5" s="15">
        <f t="shared" si="1"/>
        <v>37</v>
      </c>
      <c r="N5" s="73">
        <v>0</v>
      </c>
      <c r="O5" s="16">
        <f t="shared" si="2"/>
        <v>1.0135135135135136</v>
      </c>
      <c r="P5" s="17">
        <v>43133</v>
      </c>
      <c r="Q5" s="17"/>
      <c r="R5" s="18" t="s">
        <v>78</v>
      </c>
      <c r="S5" s="56"/>
      <c r="T5" s="20"/>
    </row>
    <row r="6" spans="1:20" ht="25.5" x14ac:dyDescent="0.2">
      <c r="A6" s="113"/>
      <c r="B6" s="115"/>
      <c r="C6" s="8">
        <f t="shared" ref="C6:C18" si="4">SUM(C5+1)</f>
        <v>2</v>
      </c>
      <c r="D6" s="9" t="s">
        <v>33</v>
      </c>
      <c r="E6" s="10">
        <v>43070</v>
      </c>
      <c r="F6" s="10">
        <v>43070</v>
      </c>
      <c r="G6" s="11" t="s">
        <v>9</v>
      </c>
      <c r="H6" s="12">
        <v>37.5</v>
      </c>
      <c r="I6" s="15">
        <v>37</v>
      </c>
      <c r="J6" s="12">
        <v>100</v>
      </c>
      <c r="K6" s="13">
        <f t="shared" si="0"/>
        <v>37.5</v>
      </c>
      <c r="L6" s="14">
        <f t="shared" si="3"/>
        <v>1.0135135135135136</v>
      </c>
      <c r="M6" s="15">
        <f t="shared" si="1"/>
        <v>37</v>
      </c>
      <c r="N6" s="73">
        <v>0</v>
      </c>
      <c r="O6" s="16">
        <f t="shared" si="2"/>
        <v>1.0135135135135136</v>
      </c>
      <c r="P6" s="17">
        <v>43133</v>
      </c>
      <c r="Q6" s="17"/>
      <c r="R6" s="18" t="s">
        <v>78</v>
      </c>
      <c r="S6" s="56"/>
      <c r="T6" s="6"/>
    </row>
    <row r="7" spans="1:20" ht="33" customHeight="1" x14ac:dyDescent="0.2">
      <c r="A7" s="113"/>
      <c r="B7" s="116"/>
      <c r="C7" s="8">
        <f t="shared" si="4"/>
        <v>3</v>
      </c>
      <c r="D7" s="9" t="s">
        <v>34</v>
      </c>
      <c r="E7" s="10">
        <v>43070</v>
      </c>
      <c r="F7" s="10">
        <v>43070</v>
      </c>
      <c r="G7" s="11" t="s">
        <v>9</v>
      </c>
      <c r="H7" s="12">
        <v>12.5</v>
      </c>
      <c r="I7" s="15">
        <v>13</v>
      </c>
      <c r="J7" s="12">
        <v>100</v>
      </c>
      <c r="K7" s="13">
        <f t="shared" si="0"/>
        <v>12.5</v>
      </c>
      <c r="L7" s="14">
        <f t="shared" si="3"/>
        <v>0.96153846153846156</v>
      </c>
      <c r="M7" s="15">
        <f t="shared" si="1"/>
        <v>13</v>
      </c>
      <c r="N7" s="73">
        <v>0</v>
      </c>
      <c r="O7" s="16">
        <f t="shared" si="2"/>
        <v>0.96153846153846156</v>
      </c>
      <c r="P7" s="17">
        <v>43133</v>
      </c>
      <c r="Q7" s="17"/>
      <c r="R7" s="18" t="s">
        <v>78</v>
      </c>
      <c r="S7" s="56"/>
      <c r="T7" s="20"/>
    </row>
    <row r="8" spans="1:20" ht="25.9" customHeight="1" x14ac:dyDescent="0.2">
      <c r="A8" s="71" t="s">
        <v>54</v>
      </c>
      <c r="B8" s="98">
        <v>5</v>
      </c>
      <c r="C8" s="8">
        <v>1</v>
      </c>
      <c r="D8" s="9" t="s">
        <v>54</v>
      </c>
      <c r="E8" s="10">
        <v>43399</v>
      </c>
      <c r="F8" s="10">
        <v>43399</v>
      </c>
      <c r="G8" s="11" t="s">
        <v>9</v>
      </c>
      <c r="H8" s="12">
        <v>50</v>
      </c>
      <c r="I8" s="15">
        <v>50</v>
      </c>
      <c r="J8" s="12">
        <v>100</v>
      </c>
      <c r="K8" s="13">
        <f t="shared" si="0"/>
        <v>50</v>
      </c>
      <c r="L8" s="14">
        <f t="shared" si="3"/>
        <v>1</v>
      </c>
      <c r="M8" s="15">
        <f t="shared" si="1"/>
        <v>50</v>
      </c>
      <c r="N8" s="73">
        <v>0</v>
      </c>
      <c r="O8" s="16">
        <f t="shared" si="2"/>
        <v>1</v>
      </c>
      <c r="P8" s="17">
        <v>43133</v>
      </c>
      <c r="Q8" s="17"/>
      <c r="R8" s="18" t="s">
        <v>78</v>
      </c>
      <c r="S8" s="56"/>
      <c r="T8" s="20"/>
    </row>
    <row r="9" spans="1:20" ht="25.5" x14ac:dyDescent="0.2">
      <c r="A9" s="113" t="s">
        <v>55</v>
      </c>
      <c r="B9" s="125">
        <v>5</v>
      </c>
      <c r="C9" s="8">
        <v>1</v>
      </c>
      <c r="D9" s="9" t="s">
        <v>56</v>
      </c>
      <c r="E9" s="10">
        <v>43046</v>
      </c>
      <c r="F9" s="10">
        <v>43046</v>
      </c>
      <c r="G9" s="11" t="s">
        <v>9</v>
      </c>
      <c r="H9" s="12">
        <v>23</v>
      </c>
      <c r="I9" s="15">
        <v>23</v>
      </c>
      <c r="J9" s="12">
        <v>100</v>
      </c>
      <c r="K9" s="13">
        <f t="shared" si="0"/>
        <v>23</v>
      </c>
      <c r="L9" s="14">
        <f t="shared" si="3"/>
        <v>1</v>
      </c>
      <c r="M9" s="15">
        <f t="shared" si="1"/>
        <v>23</v>
      </c>
      <c r="N9" s="73">
        <v>0</v>
      </c>
      <c r="O9" s="16">
        <f t="shared" si="2"/>
        <v>1</v>
      </c>
      <c r="P9" s="17">
        <v>43133</v>
      </c>
      <c r="Q9" s="17"/>
      <c r="R9" s="18" t="s">
        <v>78</v>
      </c>
      <c r="S9" s="56"/>
      <c r="T9" s="6"/>
    </row>
    <row r="10" spans="1:20" ht="25.5" x14ac:dyDescent="0.2">
      <c r="A10" s="113"/>
      <c r="B10" s="125"/>
      <c r="C10" s="8">
        <f t="shared" si="4"/>
        <v>2</v>
      </c>
      <c r="D10" s="9" t="s">
        <v>57</v>
      </c>
      <c r="E10" s="10">
        <v>43046</v>
      </c>
      <c r="F10" s="10">
        <v>43046</v>
      </c>
      <c r="G10" s="11" t="s">
        <v>9</v>
      </c>
      <c r="H10" s="12">
        <v>20</v>
      </c>
      <c r="I10" s="15">
        <v>20</v>
      </c>
      <c r="J10" s="12">
        <v>100</v>
      </c>
      <c r="K10" s="13">
        <f t="shared" si="0"/>
        <v>20</v>
      </c>
      <c r="L10" s="14">
        <f t="shared" si="3"/>
        <v>1</v>
      </c>
      <c r="M10" s="15">
        <f t="shared" si="1"/>
        <v>20</v>
      </c>
      <c r="N10" s="73">
        <v>0</v>
      </c>
      <c r="O10" s="16">
        <f t="shared" si="2"/>
        <v>1</v>
      </c>
      <c r="P10" s="17">
        <v>43133</v>
      </c>
      <c r="Q10" s="17"/>
      <c r="R10" s="18" t="s">
        <v>78</v>
      </c>
      <c r="S10" s="56"/>
      <c r="T10" s="6"/>
    </row>
    <row r="11" spans="1:20" ht="33" customHeight="1" x14ac:dyDescent="0.2">
      <c r="A11" s="113"/>
      <c r="B11" s="125"/>
      <c r="C11" s="8">
        <f t="shared" si="4"/>
        <v>3</v>
      </c>
      <c r="D11" s="9" t="s">
        <v>58</v>
      </c>
      <c r="E11" s="10">
        <v>43046</v>
      </c>
      <c r="F11" s="10">
        <v>43046</v>
      </c>
      <c r="G11" s="11" t="s">
        <v>9</v>
      </c>
      <c r="H11" s="12">
        <v>17</v>
      </c>
      <c r="I11" s="15">
        <v>14</v>
      </c>
      <c r="J11" s="12">
        <v>80</v>
      </c>
      <c r="K11" s="13">
        <f t="shared" si="0"/>
        <v>13.6</v>
      </c>
      <c r="L11" s="14">
        <f t="shared" si="3"/>
        <v>0.97142857142857142</v>
      </c>
      <c r="M11" s="15">
        <f t="shared" si="1"/>
        <v>17</v>
      </c>
      <c r="N11" s="73">
        <v>3</v>
      </c>
      <c r="O11" s="16">
        <f t="shared" si="2"/>
        <v>1</v>
      </c>
      <c r="P11" s="17">
        <v>43133</v>
      </c>
      <c r="Q11" s="17"/>
      <c r="R11" s="18" t="s">
        <v>75</v>
      </c>
      <c r="S11" s="19"/>
      <c r="T11" s="20"/>
    </row>
    <row r="12" spans="1:20" ht="32.25" customHeight="1" x14ac:dyDescent="0.2">
      <c r="A12" s="113"/>
      <c r="B12" s="125"/>
      <c r="C12" s="8">
        <f t="shared" si="4"/>
        <v>4</v>
      </c>
      <c r="D12" s="9" t="s">
        <v>59</v>
      </c>
      <c r="E12" s="10">
        <v>43056</v>
      </c>
      <c r="F12" s="10">
        <v>43056</v>
      </c>
      <c r="G12" s="11" t="s">
        <v>9</v>
      </c>
      <c r="H12" s="12">
        <v>6</v>
      </c>
      <c r="I12" s="15">
        <v>3</v>
      </c>
      <c r="J12" s="12">
        <v>80</v>
      </c>
      <c r="K12" s="13">
        <f t="shared" si="0"/>
        <v>4.8</v>
      </c>
      <c r="L12" s="14">
        <f t="shared" si="3"/>
        <v>1.5999999999999999</v>
      </c>
      <c r="M12" s="15">
        <f t="shared" si="1"/>
        <v>6</v>
      </c>
      <c r="N12" s="73">
        <v>3</v>
      </c>
      <c r="O12" s="16">
        <f t="shared" si="2"/>
        <v>1</v>
      </c>
      <c r="P12" s="17">
        <v>43133</v>
      </c>
      <c r="Q12" s="17"/>
      <c r="R12" s="18" t="s">
        <v>75</v>
      </c>
      <c r="S12" s="56"/>
      <c r="T12" s="6"/>
    </row>
    <row r="13" spans="1:20" ht="25.5" x14ac:dyDescent="0.2">
      <c r="A13" s="113"/>
      <c r="B13" s="125"/>
      <c r="C13" s="8">
        <f t="shared" si="4"/>
        <v>5</v>
      </c>
      <c r="D13" s="9" t="s">
        <v>60</v>
      </c>
      <c r="E13" s="10">
        <v>43053</v>
      </c>
      <c r="F13" s="10">
        <v>43053</v>
      </c>
      <c r="G13" s="11" t="s">
        <v>9</v>
      </c>
      <c r="H13" s="12">
        <v>10</v>
      </c>
      <c r="I13" s="15">
        <v>10</v>
      </c>
      <c r="J13" s="12">
        <v>100</v>
      </c>
      <c r="K13" s="13">
        <f t="shared" si="0"/>
        <v>10</v>
      </c>
      <c r="L13" s="14">
        <f t="shared" si="3"/>
        <v>1</v>
      </c>
      <c r="M13" s="15">
        <f t="shared" si="1"/>
        <v>10</v>
      </c>
      <c r="N13" s="73">
        <v>0</v>
      </c>
      <c r="O13" s="16">
        <f t="shared" si="2"/>
        <v>1</v>
      </c>
      <c r="P13" s="17">
        <v>43133</v>
      </c>
      <c r="Q13" s="17"/>
      <c r="R13" s="18" t="s">
        <v>78</v>
      </c>
      <c r="S13" s="19"/>
      <c r="T13" s="6"/>
    </row>
    <row r="14" spans="1:20" ht="33" customHeight="1" x14ac:dyDescent="0.2">
      <c r="A14" s="126" t="s">
        <v>62</v>
      </c>
      <c r="B14" s="125">
        <v>5</v>
      </c>
      <c r="C14" s="8">
        <v>1</v>
      </c>
      <c r="D14" s="9" t="s">
        <v>63</v>
      </c>
      <c r="E14" s="10">
        <v>43109</v>
      </c>
      <c r="F14" s="10">
        <v>43109</v>
      </c>
      <c r="G14" s="11" t="s">
        <v>9</v>
      </c>
      <c r="H14" s="12">
        <v>7</v>
      </c>
      <c r="I14" s="15">
        <v>4</v>
      </c>
      <c r="J14" s="12">
        <v>60</v>
      </c>
      <c r="K14" s="13">
        <f t="shared" si="0"/>
        <v>4.2</v>
      </c>
      <c r="L14" s="14">
        <f t="shared" si="3"/>
        <v>1.05</v>
      </c>
      <c r="M14" s="15">
        <f t="shared" si="1"/>
        <v>7</v>
      </c>
      <c r="N14" s="73">
        <v>3</v>
      </c>
      <c r="O14" s="16">
        <f t="shared" si="2"/>
        <v>1</v>
      </c>
      <c r="P14" s="17">
        <v>43133</v>
      </c>
      <c r="Q14" s="17"/>
      <c r="R14" s="18" t="s">
        <v>75</v>
      </c>
      <c r="S14" s="19"/>
      <c r="T14" s="20"/>
    </row>
    <row r="15" spans="1:20" ht="25.9" customHeight="1" x14ac:dyDescent="0.2">
      <c r="A15" s="127"/>
      <c r="B15" s="125"/>
      <c r="C15" s="8">
        <f t="shared" si="4"/>
        <v>2</v>
      </c>
      <c r="D15" s="9" t="s">
        <v>64</v>
      </c>
      <c r="E15" s="10">
        <v>43109</v>
      </c>
      <c r="F15" s="10">
        <v>43109</v>
      </c>
      <c r="G15" s="11" t="s">
        <v>9</v>
      </c>
      <c r="H15" s="12">
        <v>7</v>
      </c>
      <c r="I15" s="15">
        <v>7</v>
      </c>
      <c r="J15" s="12">
        <v>100</v>
      </c>
      <c r="K15" s="13">
        <f t="shared" si="0"/>
        <v>7</v>
      </c>
      <c r="L15" s="14">
        <f t="shared" si="3"/>
        <v>1</v>
      </c>
      <c r="M15" s="15">
        <f t="shared" si="1"/>
        <v>7</v>
      </c>
      <c r="N15" s="73">
        <v>0</v>
      </c>
      <c r="O15" s="16">
        <f t="shared" si="2"/>
        <v>1</v>
      </c>
      <c r="P15" s="17">
        <v>43133</v>
      </c>
      <c r="Q15" s="17"/>
      <c r="R15" s="18" t="s">
        <v>78</v>
      </c>
      <c r="S15" s="19"/>
      <c r="T15" s="20"/>
    </row>
    <row r="16" spans="1:20" ht="33" customHeight="1" x14ac:dyDescent="0.2">
      <c r="A16" s="128"/>
      <c r="B16" s="125"/>
      <c r="C16" s="8">
        <f t="shared" si="4"/>
        <v>3</v>
      </c>
      <c r="D16" s="9" t="s">
        <v>67</v>
      </c>
      <c r="E16" s="10">
        <v>43109</v>
      </c>
      <c r="F16" s="10">
        <v>43109</v>
      </c>
      <c r="G16" s="11" t="s">
        <v>9</v>
      </c>
      <c r="H16" s="12">
        <v>4</v>
      </c>
      <c r="I16" s="15">
        <v>4</v>
      </c>
      <c r="J16" s="12">
        <v>100</v>
      </c>
      <c r="K16" s="13">
        <f t="shared" si="0"/>
        <v>4</v>
      </c>
      <c r="L16" s="14">
        <f t="shared" si="3"/>
        <v>1</v>
      </c>
      <c r="M16" s="15">
        <f t="shared" si="1"/>
        <v>4</v>
      </c>
      <c r="N16" s="73">
        <v>0</v>
      </c>
      <c r="O16" s="16">
        <f t="shared" si="2"/>
        <v>1</v>
      </c>
      <c r="P16" s="17">
        <v>43133</v>
      </c>
      <c r="Q16" s="17"/>
      <c r="R16" s="18" t="s">
        <v>78</v>
      </c>
      <c r="S16" s="19"/>
      <c r="T16" s="20"/>
    </row>
    <row r="17" spans="1:20" ht="33" customHeight="1" x14ac:dyDescent="0.2">
      <c r="A17" s="126" t="s">
        <v>70</v>
      </c>
      <c r="B17" s="98"/>
      <c r="C17" s="8">
        <v>1</v>
      </c>
      <c r="D17" s="9" t="s">
        <v>71</v>
      </c>
      <c r="E17" s="10" t="s">
        <v>52</v>
      </c>
      <c r="F17" s="10" t="s">
        <v>52</v>
      </c>
      <c r="G17" s="11" t="s">
        <v>9</v>
      </c>
      <c r="H17" s="12">
        <v>2</v>
      </c>
      <c r="I17" s="15">
        <v>2</v>
      </c>
      <c r="J17" s="12">
        <v>100</v>
      </c>
      <c r="K17" s="13">
        <f t="shared" si="0"/>
        <v>2</v>
      </c>
      <c r="L17" s="14">
        <f t="shared" si="3"/>
        <v>1</v>
      </c>
      <c r="M17" s="15">
        <f t="shared" si="1"/>
        <v>2</v>
      </c>
      <c r="N17" s="73">
        <v>0</v>
      </c>
      <c r="O17" s="16">
        <f t="shared" si="2"/>
        <v>1</v>
      </c>
      <c r="P17" s="17">
        <v>43133</v>
      </c>
      <c r="Q17" s="17"/>
      <c r="R17" s="18" t="s">
        <v>78</v>
      </c>
      <c r="S17" s="19"/>
      <c r="T17" s="20"/>
    </row>
    <row r="18" spans="1:20" ht="25.9" customHeight="1" x14ac:dyDescent="0.2">
      <c r="A18" s="128"/>
      <c r="B18" s="98"/>
      <c r="C18" s="8">
        <f t="shared" si="4"/>
        <v>2</v>
      </c>
      <c r="D18" s="9" t="s">
        <v>72</v>
      </c>
      <c r="E18" s="10" t="s">
        <v>52</v>
      </c>
      <c r="F18" s="10" t="s">
        <v>52</v>
      </c>
      <c r="G18" s="11" t="s">
        <v>9</v>
      </c>
      <c r="H18" s="12">
        <v>3</v>
      </c>
      <c r="I18" s="15">
        <v>3</v>
      </c>
      <c r="J18" s="12">
        <v>100</v>
      </c>
      <c r="K18" s="13">
        <f t="shared" si="0"/>
        <v>3</v>
      </c>
      <c r="L18" s="14">
        <f t="shared" si="3"/>
        <v>1</v>
      </c>
      <c r="M18" s="15">
        <f t="shared" si="1"/>
        <v>3</v>
      </c>
      <c r="N18" s="73">
        <v>0</v>
      </c>
      <c r="O18" s="16">
        <f t="shared" si="2"/>
        <v>1</v>
      </c>
      <c r="P18" s="17">
        <v>43133</v>
      </c>
      <c r="Q18" s="17"/>
      <c r="R18" s="18" t="s">
        <v>78</v>
      </c>
      <c r="S18" s="19"/>
      <c r="T18" s="20"/>
    </row>
    <row r="19" spans="1:20" x14ac:dyDescent="0.2">
      <c r="A19" s="69"/>
      <c r="B19" s="72"/>
      <c r="C19" s="21"/>
      <c r="D19" s="22" t="s">
        <v>10</v>
      </c>
      <c r="E19" s="123"/>
      <c r="F19" s="123"/>
      <c r="G19" s="124"/>
      <c r="H19" s="23">
        <f>SUM(H3:H18)</f>
        <v>1664.5</v>
      </c>
      <c r="I19" s="23">
        <f>SUM(I3:I18)</f>
        <v>2000</v>
      </c>
      <c r="J19" s="23">
        <f>SUM(J3:J18)/COUNT(J3:J18)</f>
        <v>94.9375</v>
      </c>
      <c r="K19" s="24">
        <f t="shared" si="0"/>
        <v>1580.2346875000001</v>
      </c>
      <c r="L19" s="25">
        <f t="shared" si="3"/>
        <v>0.79011734374999998</v>
      </c>
      <c r="M19" s="26">
        <f>I19+N19</f>
        <v>2009</v>
      </c>
      <c r="N19" s="26">
        <f>SUM(N3:N18)</f>
        <v>9</v>
      </c>
      <c r="O19" s="27">
        <f t="shared" si="2"/>
        <v>0.82852165256346444</v>
      </c>
      <c r="P19" s="28"/>
      <c r="Q19" s="28"/>
      <c r="R19" s="29"/>
      <c r="S19" s="30"/>
      <c r="T19" s="6"/>
    </row>
    <row r="20" spans="1:20" s="44" customFormat="1" ht="16.149999999999999" customHeight="1" x14ac:dyDescent="0.2">
      <c r="A20" s="31"/>
      <c r="B20" s="32"/>
      <c r="C20" s="33"/>
      <c r="D20" s="33"/>
      <c r="E20" s="33"/>
      <c r="F20" s="33"/>
      <c r="G20" s="33"/>
      <c r="H20" s="34"/>
      <c r="I20" s="34"/>
      <c r="J20" s="35">
        <f>1-(N19/M19)</f>
        <v>0.99552015928322546</v>
      </c>
      <c r="K20" s="36"/>
      <c r="L20" s="37"/>
      <c r="M20" s="34"/>
      <c r="N20" s="38"/>
      <c r="O20" s="39"/>
      <c r="P20" s="40"/>
      <c r="Q20" s="40"/>
      <c r="R20" s="41"/>
      <c r="S20" s="42"/>
      <c r="T20" s="43"/>
    </row>
    <row r="22" spans="1:20" x14ac:dyDescent="0.2">
      <c r="H22" s="45">
        <f>H19</f>
        <v>1664.5</v>
      </c>
      <c r="I22" s="45">
        <f>I19</f>
        <v>2000</v>
      </c>
      <c r="J22" s="45">
        <f>J19</f>
        <v>94.9375</v>
      </c>
      <c r="K22" s="45" t="e">
        <f>#REF!+#REF!+#REF!+#REF!+#REF!+#REF!+#REF!+#REF!+#REF!+#REF!+K19</f>
        <v>#REF!</v>
      </c>
      <c r="L22" s="45" t="e">
        <f>#REF!+#REF!+#REF!+#REF!+#REF!+#REF!+#REF!+#REF!+#REF!+#REF!+L19</f>
        <v>#REF!</v>
      </c>
      <c r="M22" s="45">
        <f>M19</f>
        <v>2009</v>
      </c>
      <c r="N22" s="45">
        <f>N19</f>
        <v>9</v>
      </c>
    </row>
    <row r="24" spans="1:20" ht="25.9" customHeight="1" x14ac:dyDescent="0.2">
      <c r="A24" s="97" t="s">
        <v>86</v>
      </c>
      <c r="B24" s="98"/>
      <c r="C24" s="101"/>
      <c r="D24" s="102" t="s">
        <v>49</v>
      </c>
      <c r="E24" s="10" t="s">
        <v>9</v>
      </c>
      <c r="F24" s="10" t="s">
        <v>9</v>
      </c>
      <c r="G24" s="10" t="s">
        <v>9</v>
      </c>
      <c r="H24" s="12">
        <v>96</v>
      </c>
      <c r="I24" s="15">
        <v>18</v>
      </c>
      <c r="J24" s="12">
        <v>18</v>
      </c>
      <c r="K24" s="13"/>
      <c r="L24" s="14"/>
      <c r="M24" s="15">
        <f t="shared" ref="M24:M25" si="5">I24+N24</f>
        <v>96</v>
      </c>
      <c r="N24" s="73">
        <v>78</v>
      </c>
      <c r="O24" s="16">
        <f t="shared" ref="O24:O26" si="6">H24/M24</f>
        <v>1</v>
      </c>
      <c r="P24" s="17">
        <v>43134</v>
      </c>
      <c r="Q24" s="17"/>
      <c r="R24" s="18" t="s">
        <v>75</v>
      </c>
      <c r="S24" s="19"/>
      <c r="T24" s="103"/>
    </row>
    <row r="25" spans="1:20" ht="25.9" customHeight="1" x14ac:dyDescent="0.2">
      <c r="A25" s="97" t="s">
        <v>87</v>
      </c>
      <c r="B25" s="98"/>
      <c r="C25" s="101"/>
      <c r="D25" s="102" t="s">
        <v>87</v>
      </c>
      <c r="E25" s="10" t="s">
        <v>9</v>
      </c>
      <c r="F25" s="10" t="s">
        <v>9</v>
      </c>
      <c r="G25" s="11" t="s">
        <v>9</v>
      </c>
      <c r="H25" s="12">
        <v>17</v>
      </c>
      <c r="I25" s="15">
        <v>9</v>
      </c>
      <c r="J25" s="12">
        <v>30</v>
      </c>
      <c r="K25" s="13"/>
      <c r="L25" s="14"/>
      <c r="M25" s="15">
        <f t="shared" si="5"/>
        <v>17</v>
      </c>
      <c r="N25" s="73">
        <v>8</v>
      </c>
      <c r="O25" s="16">
        <f t="shared" si="6"/>
        <v>1</v>
      </c>
      <c r="P25" s="17">
        <v>43134</v>
      </c>
      <c r="Q25" s="17"/>
      <c r="R25" s="18" t="s">
        <v>75</v>
      </c>
      <c r="S25" s="19"/>
      <c r="T25" s="103"/>
    </row>
    <row r="26" spans="1:20" x14ac:dyDescent="0.2">
      <c r="A26" s="69"/>
      <c r="B26" s="72"/>
      <c r="C26" s="21"/>
      <c r="D26" s="22" t="s">
        <v>10</v>
      </c>
      <c r="E26" s="123"/>
      <c r="F26" s="123"/>
      <c r="G26" s="124"/>
      <c r="H26" s="23">
        <f>SUM(H24:H25)</f>
        <v>113</v>
      </c>
      <c r="I26" s="109">
        <f>SUM(I24:I25)</f>
        <v>27</v>
      </c>
      <c r="J26" s="23">
        <f>SUM(J24:J25)/COUNT(J24:J25)</f>
        <v>24</v>
      </c>
      <c r="K26" s="24">
        <f t="shared" ref="K26" si="7">H26*J26/100</f>
        <v>27.12</v>
      </c>
      <c r="L26" s="25">
        <f t="shared" ref="L26" si="8">K26/I26</f>
        <v>1.0044444444444445</v>
      </c>
      <c r="M26" s="26">
        <f>I26+N26</f>
        <v>113</v>
      </c>
      <c r="N26" s="26">
        <f>SUM(N24:N25)</f>
        <v>86</v>
      </c>
      <c r="O26" s="27">
        <f t="shared" si="6"/>
        <v>1</v>
      </c>
      <c r="P26" s="28"/>
      <c r="Q26" s="28"/>
      <c r="R26" s="29"/>
      <c r="S26" s="30"/>
      <c r="T26" s="6"/>
    </row>
    <row r="27" spans="1:20" x14ac:dyDescent="0.2">
      <c r="I27" s="45"/>
    </row>
    <row r="1048373" spans="10:10" x14ac:dyDescent="0.2">
      <c r="J1048373" s="12"/>
    </row>
  </sheetData>
  <mergeCells count="20">
    <mergeCell ref="E26:G26"/>
    <mergeCell ref="P1:Q1"/>
    <mergeCell ref="R1:R2"/>
    <mergeCell ref="S1:S2"/>
    <mergeCell ref="T1:T2"/>
    <mergeCell ref="E19:G19"/>
    <mergeCell ref="E1:G1"/>
    <mergeCell ref="H1:N1"/>
    <mergeCell ref="A14:A16"/>
    <mergeCell ref="B14:B16"/>
    <mergeCell ref="A17:A18"/>
    <mergeCell ref="C1:C2"/>
    <mergeCell ref="D1:D2"/>
    <mergeCell ref="A3:A4"/>
    <mergeCell ref="A9:A13"/>
    <mergeCell ref="B9:B13"/>
    <mergeCell ref="A5:A7"/>
    <mergeCell ref="B5:B7"/>
    <mergeCell ref="A1:A2"/>
    <mergeCell ref="B1:B2"/>
  </mergeCells>
  <pageMargins left="0.7" right="0.7" top="0.75" bottom="0.75" header="0.3" footer="0.3"/>
  <pageSetup scale="48" fitToHeight="0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8371"/>
  <sheetViews>
    <sheetView zoomScale="80" zoomScaleNormal="80" workbookViewId="0">
      <pane xSplit="4" ySplit="2" topLeftCell="E12" activePane="bottomRight" state="frozen"/>
      <selection pane="topRight" activeCell="E1" sqref="E1"/>
      <selection pane="bottomLeft" activeCell="A3" sqref="A3"/>
      <selection pane="bottomRight" activeCell="I14" sqref="I14"/>
    </sheetView>
  </sheetViews>
  <sheetFormatPr defaultColWidth="8.85546875" defaultRowHeight="12.75" x14ac:dyDescent="0.2"/>
  <cols>
    <col min="1" max="1" width="19.7109375" style="6" customWidth="1"/>
    <col min="2" max="2" width="7.140625" style="6" customWidth="1"/>
    <col min="3" max="3" width="6.85546875" style="6" customWidth="1"/>
    <col min="4" max="4" width="32.42578125" style="6" customWidth="1"/>
    <col min="5" max="7" width="12.7109375" style="6" customWidth="1"/>
    <col min="8" max="10" width="11.42578125" style="6" customWidth="1"/>
    <col min="11" max="11" width="11.42578125" style="6" hidden="1" customWidth="1"/>
    <col min="12" max="12" width="12.28515625" style="6" hidden="1" customWidth="1"/>
    <col min="13" max="13" width="11.42578125" style="6" customWidth="1"/>
    <col min="14" max="14" width="10.28515625" style="6" customWidth="1"/>
    <col min="15" max="15" width="11.28515625" style="6" customWidth="1"/>
    <col min="16" max="17" width="11.7109375" style="6" customWidth="1"/>
    <col min="18" max="18" width="19.7109375" style="6" customWidth="1"/>
    <col min="19" max="19" width="46.5703125" style="6" customWidth="1"/>
    <col min="20" max="20" width="6.7109375" style="46" hidden="1" customWidth="1"/>
    <col min="21" max="16384" width="8.85546875" style="6"/>
  </cols>
  <sheetData>
    <row r="1" spans="1:20" ht="26.25" customHeight="1" x14ac:dyDescent="0.2">
      <c r="A1" s="117" t="s">
        <v>11</v>
      </c>
      <c r="B1" s="119" t="s">
        <v>12</v>
      </c>
      <c r="C1" s="119" t="s">
        <v>13</v>
      </c>
      <c r="D1" s="119" t="s">
        <v>14</v>
      </c>
      <c r="E1" s="122"/>
      <c r="F1" s="122"/>
      <c r="G1" s="121"/>
      <c r="H1" s="120" t="s">
        <v>15</v>
      </c>
      <c r="I1" s="122"/>
      <c r="J1" s="122"/>
      <c r="K1" s="122"/>
      <c r="L1" s="122"/>
      <c r="M1" s="122"/>
      <c r="N1" s="121"/>
      <c r="O1" s="94"/>
      <c r="P1" s="120" t="s">
        <v>16</v>
      </c>
      <c r="Q1" s="121"/>
      <c r="R1" s="111" t="s">
        <v>17</v>
      </c>
      <c r="S1" s="111" t="s">
        <v>18</v>
      </c>
      <c r="T1" s="111" t="s">
        <v>19</v>
      </c>
    </row>
    <row r="2" spans="1:20" ht="51" x14ac:dyDescent="0.2">
      <c r="A2" s="118"/>
      <c r="B2" s="119"/>
      <c r="C2" s="119"/>
      <c r="D2" s="119"/>
      <c r="E2" s="93" t="s">
        <v>20</v>
      </c>
      <c r="F2" s="93" t="s">
        <v>21</v>
      </c>
      <c r="G2" s="93" t="s">
        <v>22</v>
      </c>
      <c r="H2" s="92" t="s">
        <v>23</v>
      </c>
      <c r="I2" s="92" t="s">
        <v>24</v>
      </c>
      <c r="J2" s="92" t="s">
        <v>25</v>
      </c>
      <c r="K2" s="92" t="s">
        <v>26</v>
      </c>
      <c r="L2" s="92" t="s">
        <v>27</v>
      </c>
      <c r="M2" s="92" t="s">
        <v>28</v>
      </c>
      <c r="N2" s="92" t="s">
        <v>3</v>
      </c>
      <c r="O2" s="92" t="s">
        <v>29</v>
      </c>
      <c r="P2" s="93" t="s">
        <v>30</v>
      </c>
      <c r="Q2" s="93" t="s">
        <v>31</v>
      </c>
      <c r="R2" s="112"/>
      <c r="S2" s="112"/>
      <c r="T2" s="112"/>
    </row>
    <row r="3" spans="1:20" ht="55.5" customHeight="1" x14ac:dyDescent="0.2">
      <c r="A3" s="113" t="s">
        <v>51</v>
      </c>
      <c r="B3" s="70">
        <v>30</v>
      </c>
      <c r="C3" s="8">
        <v>1</v>
      </c>
      <c r="D3" s="9" t="s">
        <v>51</v>
      </c>
      <c r="E3" s="10" t="s">
        <v>52</v>
      </c>
      <c r="F3" s="10" t="s">
        <v>52</v>
      </c>
      <c r="G3" s="10" t="s">
        <v>9</v>
      </c>
      <c r="H3" s="12">
        <v>1178</v>
      </c>
      <c r="I3" s="12">
        <v>1535</v>
      </c>
      <c r="J3" s="12">
        <v>100</v>
      </c>
      <c r="K3" s="13">
        <f t="shared" ref="K3:K19" si="0">H3*J3/100</f>
        <v>1178</v>
      </c>
      <c r="L3" s="14">
        <f>K3/I3</f>
        <v>0.7674267100977199</v>
      </c>
      <c r="M3" s="15">
        <f t="shared" ref="M3:M18" si="1">I3+N3</f>
        <v>1535</v>
      </c>
      <c r="N3" s="73">
        <v>0</v>
      </c>
      <c r="O3" s="16">
        <f t="shared" ref="O3:O19" si="2">H3/M3</f>
        <v>0.7674267100977199</v>
      </c>
      <c r="P3" s="17">
        <v>43070</v>
      </c>
      <c r="Q3" s="17">
        <v>43119</v>
      </c>
      <c r="R3" s="78" t="s">
        <v>83</v>
      </c>
      <c r="S3" s="56"/>
      <c r="T3" s="20"/>
    </row>
    <row r="4" spans="1:20" ht="67.5" customHeight="1" x14ac:dyDescent="0.2">
      <c r="A4" s="113"/>
      <c r="B4" s="70">
        <v>6</v>
      </c>
      <c r="C4" s="8">
        <v>1</v>
      </c>
      <c r="D4" s="9" t="s">
        <v>53</v>
      </c>
      <c r="E4" s="10" t="s">
        <v>52</v>
      </c>
      <c r="F4" s="10" t="s">
        <v>52</v>
      </c>
      <c r="G4" s="11" t="s">
        <v>9</v>
      </c>
      <c r="H4" s="12">
        <v>250</v>
      </c>
      <c r="I4" s="15">
        <v>229</v>
      </c>
      <c r="J4" s="12">
        <v>94</v>
      </c>
      <c r="K4" s="13">
        <f t="shared" si="0"/>
        <v>235</v>
      </c>
      <c r="L4" s="14">
        <f t="shared" ref="L4:L19" si="3">K4/I4</f>
        <v>1.0262008733624455</v>
      </c>
      <c r="M4" s="15">
        <f t="shared" si="1"/>
        <v>232</v>
      </c>
      <c r="N4" s="73">
        <v>3</v>
      </c>
      <c r="O4" s="16">
        <f t="shared" si="2"/>
        <v>1.0775862068965518</v>
      </c>
      <c r="P4" s="17">
        <v>43070</v>
      </c>
      <c r="Q4" s="17">
        <v>43119</v>
      </c>
      <c r="R4" s="78" t="s">
        <v>84</v>
      </c>
      <c r="S4" s="56"/>
      <c r="T4" s="20"/>
    </row>
    <row r="5" spans="1:20" ht="25.9" customHeight="1" x14ac:dyDescent="0.2">
      <c r="A5" s="113" t="s">
        <v>50</v>
      </c>
      <c r="B5" s="114">
        <v>3</v>
      </c>
      <c r="C5" s="8">
        <v>1</v>
      </c>
      <c r="D5" s="9" t="s">
        <v>32</v>
      </c>
      <c r="E5" s="10">
        <v>43070</v>
      </c>
      <c r="F5" s="10">
        <v>43070</v>
      </c>
      <c r="G5" s="11" t="s">
        <v>9</v>
      </c>
      <c r="H5" s="12">
        <v>37.5</v>
      </c>
      <c r="I5" s="15">
        <v>25</v>
      </c>
      <c r="J5" s="12">
        <v>80</v>
      </c>
      <c r="K5" s="13">
        <f t="shared" si="0"/>
        <v>30</v>
      </c>
      <c r="L5" s="14">
        <f t="shared" si="3"/>
        <v>1.2</v>
      </c>
      <c r="M5" s="15">
        <f t="shared" si="1"/>
        <v>37</v>
      </c>
      <c r="N5" s="73">
        <v>12</v>
      </c>
      <c r="O5" s="16">
        <f t="shared" si="2"/>
        <v>1.0135135135135136</v>
      </c>
      <c r="P5" s="17">
        <v>43133</v>
      </c>
      <c r="Q5" s="17"/>
      <c r="R5" s="18" t="s">
        <v>85</v>
      </c>
      <c r="S5" s="56"/>
      <c r="T5" s="20"/>
    </row>
    <row r="6" spans="1:20" ht="25.5" x14ac:dyDescent="0.2">
      <c r="A6" s="113"/>
      <c r="B6" s="115"/>
      <c r="C6" s="8">
        <f t="shared" ref="C6:C18" si="4">SUM(C5+1)</f>
        <v>2</v>
      </c>
      <c r="D6" s="9" t="s">
        <v>33</v>
      </c>
      <c r="E6" s="10">
        <v>43070</v>
      </c>
      <c r="F6" s="10">
        <v>43070</v>
      </c>
      <c r="G6" s="11" t="s">
        <v>9</v>
      </c>
      <c r="H6" s="12">
        <v>37.5</v>
      </c>
      <c r="I6" s="15">
        <v>25</v>
      </c>
      <c r="J6" s="12">
        <v>80</v>
      </c>
      <c r="K6" s="13">
        <f t="shared" si="0"/>
        <v>30</v>
      </c>
      <c r="L6" s="14">
        <f t="shared" si="3"/>
        <v>1.2</v>
      </c>
      <c r="M6" s="15">
        <f t="shared" si="1"/>
        <v>37</v>
      </c>
      <c r="N6" s="73">
        <v>12</v>
      </c>
      <c r="O6" s="16">
        <f t="shared" si="2"/>
        <v>1.0135135135135136</v>
      </c>
      <c r="P6" s="17">
        <v>43133</v>
      </c>
      <c r="Q6" s="17"/>
      <c r="R6" s="18" t="s">
        <v>85</v>
      </c>
      <c r="S6" s="56"/>
      <c r="T6" s="6"/>
    </row>
    <row r="7" spans="1:20" ht="33" customHeight="1" x14ac:dyDescent="0.2">
      <c r="A7" s="113"/>
      <c r="B7" s="116"/>
      <c r="C7" s="8">
        <f t="shared" si="4"/>
        <v>3</v>
      </c>
      <c r="D7" s="9" t="s">
        <v>34</v>
      </c>
      <c r="E7" s="10">
        <v>43070</v>
      </c>
      <c r="F7" s="10">
        <v>43070</v>
      </c>
      <c r="G7" s="11" t="s">
        <v>9</v>
      </c>
      <c r="H7" s="12">
        <v>12.5</v>
      </c>
      <c r="I7" s="15">
        <v>11</v>
      </c>
      <c r="J7" s="12">
        <v>80</v>
      </c>
      <c r="K7" s="13">
        <f t="shared" si="0"/>
        <v>10</v>
      </c>
      <c r="L7" s="14">
        <f t="shared" si="3"/>
        <v>0.90909090909090906</v>
      </c>
      <c r="M7" s="15">
        <f t="shared" si="1"/>
        <v>13</v>
      </c>
      <c r="N7" s="73">
        <v>2</v>
      </c>
      <c r="O7" s="16">
        <f t="shared" si="2"/>
        <v>0.96153846153846156</v>
      </c>
      <c r="P7" s="17">
        <v>43133</v>
      </c>
      <c r="Q7" s="17"/>
      <c r="R7" s="18" t="s">
        <v>85</v>
      </c>
      <c r="S7" s="56"/>
      <c r="T7" s="20"/>
    </row>
    <row r="8" spans="1:20" ht="25.9" customHeight="1" x14ac:dyDescent="0.2">
      <c r="A8" s="71" t="s">
        <v>54</v>
      </c>
      <c r="B8" s="95">
        <v>5</v>
      </c>
      <c r="C8" s="8">
        <v>1</v>
      </c>
      <c r="D8" s="9" t="s">
        <v>54</v>
      </c>
      <c r="E8" s="10">
        <v>43399</v>
      </c>
      <c r="F8" s="10">
        <v>43399</v>
      </c>
      <c r="G8" s="11" t="s">
        <v>9</v>
      </c>
      <c r="H8" s="12">
        <v>50</v>
      </c>
      <c r="I8" s="15">
        <v>41</v>
      </c>
      <c r="J8" s="12">
        <v>80</v>
      </c>
      <c r="K8" s="13">
        <f t="shared" si="0"/>
        <v>40</v>
      </c>
      <c r="L8" s="14">
        <f t="shared" si="3"/>
        <v>0.97560975609756095</v>
      </c>
      <c r="M8" s="15">
        <f t="shared" si="1"/>
        <v>50</v>
      </c>
      <c r="N8" s="73">
        <v>9</v>
      </c>
      <c r="O8" s="16">
        <f t="shared" si="2"/>
        <v>1</v>
      </c>
      <c r="P8" s="17">
        <v>43133</v>
      </c>
      <c r="Q8" s="17"/>
      <c r="R8" s="18" t="s">
        <v>85</v>
      </c>
      <c r="S8" s="56"/>
      <c r="T8" s="20"/>
    </row>
    <row r="9" spans="1:20" ht="25.5" x14ac:dyDescent="0.2">
      <c r="A9" s="113" t="s">
        <v>55</v>
      </c>
      <c r="B9" s="125">
        <v>5</v>
      </c>
      <c r="C9" s="8">
        <v>1</v>
      </c>
      <c r="D9" s="9" t="s">
        <v>56</v>
      </c>
      <c r="E9" s="10">
        <v>43046</v>
      </c>
      <c r="F9" s="10">
        <v>43046</v>
      </c>
      <c r="G9" s="11" t="s">
        <v>9</v>
      </c>
      <c r="H9" s="12">
        <v>23</v>
      </c>
      <c r="I9" s="15">
        <v>13</v>
      </c>
      <c r="J9" s="12">
        <v>60</v>
      </c>
      <c r="K9" s="13">
        <f t="shared" si="0"/>
        <v>13.8</v>
      </c>
      <c r="L9" s="14">
        <f t="shared" si="3"/>
        <v>1.0615384615384615</v>
      </c>
      <c r="M9" s="15">
        <f t="shared" si="1"/>
        <v>23</v>
      </c>
      <c r="N9" s="73">
        <v>10</v>
      </c>
      <c r="O9" s="16">
        <f t="shared" si="2"/>
        <v>1</v>
      </c>
      <c r="P9" s="17">
        <v>43133</v>
      </c>
      <c r="Q9" s="17"/>
      <c r="R9" s="18" t="s">
        <v>75</v>
      </c>
      <c r="S9" s="56"/>
      <c r="T9" s="6"/>
    </row>
    <row r="10" spans="1:20" ht="25.5" x14ac:dyDescent="0.2">
      <c r="A10" s="113"/>
      <c r="B10" s="125"/>
      <c r="C10" s="8">
        <f t="shared" si="4"/>
        <v>2</v>
      </c>
      <c r="D10" s="9" t="s">
        <v>57</v>
      </c>
      <c r="E10" s="10">
        <v>43046</v>
      </c>
      <c r="F10" s="10">
        <v>43046</v>
      </c>
      <c r="G10" s="11" t="s">
        <v>9</v>
      </c>
      <c r="H10" s="12">
        <v>20</v>
      </c>
      <c r="I10" s="15">
        <v>18</v>
      </c>
      <c r="J10" s="12">
        <v>80</v>
      </c>
      <c r="K10" s="13">
        <f t="shared" si="0"/>
        <v>16</v>
      </c>
      <c r="L10" s="14">
        <f t="shared" si="3"/>
        <v>0.88888888888888884</v>
      </c>
      <c r="M10" s="15">
        <f t="shared" si="1"/>
        <v>20</v>
      </c>
      <c r="N10" s="73">
        <v>2</v>
      </c>
      <c r="O10" s="16">
        <f t="shared" si="2"/>
        <v>1</v>
      </c>
      <c r="P10" s="17">
        <v>43133</v>
      </c>
      <c r="Q10" s="17"/>
      <c r="R10" s="18" t="s">
        <v>85</v>
      </c>
      <c r="S10" s="56"/>
      <c r="T10" s="6"/>
    </row>
    <row r="11" spans="1:20" ht="33" customHeight="1" x14ac:dyDescent="0.2">
      <c r="A11" s="113"/>
      <c r="B11" s="125"/>
      <c r="C11" s="8">
        <f t="shared" si="4"/>
        <v>3</v>
      </c>
      <c r="D11" s="9" t="s">
        <v>58</v>
      </c>
      <c r="E11" s="10">
        <v>43046</v>
      </c>
      <c r="F11" s="10">
        <v>43046</v>
      </c>
      <c r="G11" s="11" t="s">
        <v>9</v>
      </c>
      <c r="H11" s="12">
        <v>17</v>
      </c>
      <c r="I11" s="15">
        <v>14</v>
      </c>
      <c r="J11" s="12">
        <v>70</v>
      </c>
      <c r="K11" s="13">
        <f t="shared" si="0"/>
        <v>11.9</v>
      </c>
      <c r="L11" s="14">
        <f t="shared" si="3"/>
        <v>0.85</v>
      </c>
      <c r="M11" s="15">
        <f t="shared" si="1"/>
        <v>17</v>
      </c>
      <c r="N11" s="73">
        <v>3</v>
      </c>
      <c r="O11" s="16">
        <f t="shared" si="2"/>
        <v>1</v>
      </c>
      <c r="P11" s="17">
        <v>43133</v>
      </c>
      <c r="Q11" s="17"/>
      <c r="R11" s="18" t="s">
        <v>81</v>
      </c>
      <c r="S11" s="19"/>
      <c r="T11" s="20"/>
    </row>
    <row r="12" spans="1:20" ht="32.25" customHeight="1" x14ac:dyDescent="0.2">
      <c r="A12" s="113"/>
      <c r="B12" s="125"/>
      <c r="C12" s="8">
        <f t="shared" si="4"/>
        <v>4</v>
      </c>
      <c r="D12" s="9" t="s">
        <v>59</v>
      </c>
      <c r="E12" s="10">
        <v>43056</v>
      </c>
      <c r="F12" s="10">
        <v>43056</v>
      </c>
      <c r="G12" s="11" t="s">
        <v>9</v>
      </c>
      <c r="H12" s="12">
        <v>6</v>
      </c>
      <c r="I12" s="15">
        <v>3</v>
      </c>
      <c r="J12" s="12">
        <v>70</v>
      </c>
      <c r="K12" s="13">
        <f t="shared" si="0"/>
        <v>4.2</v>
      </c>
      <c r="L12" s="14">
        <f t="shared" si="3"/>
        <v>1.4000000000000001</v>
      </c>
      <c r="M12" s="15">
        <f t="shared" si="1"/>
        <v>6</v>
      </c>
      <c r="N12" s="73">
        <v>3</v>
      </c>
      <c r="O12" s="16">
        <f t="shared" si="2"/>
        <v>1</v>
      </c>
      <c r="P12" s="17">
        <v>43133</v>
      </c>
      <c r="Q12" s="17"/>
      <c r="R12" s="18" t="s">
        <v>81</v>
      </c>
      <c r="S12" s="56"/>
      <c r="T12" s="6"/>
    </row>
    <row r="13" spans="1:20" ht="25.5" x14ac:dyDescent="0.2">
      <c r="A13" s="113"/>
      <c r="B13" s="125"/>
      <c r="C13" s="8">
        <f t="shared" si="4"/>
        <v>5</v>
      </c>
      <c r="D13" s="9" t="s">
        <v>60</v>
      </c>
      <c r="E13" s="10">
        <v>43053</v>
      </c>
      <c r="F13" s="10">
        <v>43053</v>
      </c>
      <c r="G13" s="11" t="s">
        <v>9</v>
      </c>
      <c r="H13" s="12">
        <v>10</v>
      </c>
      <c r="I13" s="15">
        <v>10</v>
      </c>
      <c r="J13" s="12">
        <v>100</v>
      </c>
      <c r="K13" s="13">
        <f t="shared" si="0"/>
        <v>10</v>
      </c>
      <c r="L13" s="14">
        <f t="shared" si="3"/>
        <v>1</v>
      </c>
      <c r="M13" s="15">
        <f t="shared" si="1"/>
        <v>10</v>
      </c>
      <c r="N13" s="73">
        <v>0</v>
      </c>
      <c r="O13" s="16">
        <f t="shared" si="2"/>
        <v>1</v>
      </c>
      <c r="P13" s="17">
        <v>43133</v>
      </c>
      <c r="Q13" s="17"/>
      <c r="R13" s="18" t="s">
        <v>78</v>
      </c>
      <c r="S13" s="19"/>
      <c r="T13" s="6"/>
    </row>
    <row r="14" spans="1:20" ht="33" customHeight="1" x14ac:dyDescent="0.2">
      <c r="A14" s="126" t="s">
        <v>62</v>
      </c>
      <c r="B14" s="125">
        <v>5</v>
      </c>
      <c r="C14" s="8">
        <v>1</v>
      </c>
      <c r="D14" s="9" t="s">
        <v>63</v>
      </c>
      <c r="E14" s="10">
        <v>43109</v>
      </c>
      <c r="F14" s="10">
        <v>43109</v>
      </c>
      <c r="G14" s="11" t="s">
        <v>9</v>
      </c>
      <c r="H14" s="12">
        <v>7</v>
      </c>
      <c r="I14" s="15">
        <v>1</v>
      </c>
      <c r="J14" s="12">
        <v>30</v>
      </c>
      <c r="K14" s="13">
        <f t="shared" si="0"/>
        <v>2.1</v>
      </c>
      <c r="L14" s="14">
        <f t="shared" si="3"/>
        <v>2.1</v>
      </c>
      <c r="M14" s="15">
        <f t="shared" si="1"/>
        <v>7</v>
      </c>
      <c r="N14" s="73">
        <v>6</v>
      </c>
      <c r="O14" s="16">
        <f t="shared" si="2"/>
        <v>1</v>
      </c>
      <c r="P14" s="17">
        <v>43133</v>
      </c>
      <c r="Q14" s="17"/>
      <c r="R14" s="18" t="s">
        <v>75</v>
      </c>
      <c r="S14" s="19"/>
      <c r="T14" s="20"/>
    </row>
    <row r="15" spans="1:20" ht="25.9" customHeight="1" x14ac:dyDescent="0.2">
      <c r="A15" s="127"/>
      <c r="B15" s="125"/>
      <c r="C15" s="8">
        <f t="shared" si="4"/>
        <v>2</v>
      </c>
      <c r="D15" s="9" t="s">
        <v>64</v>
      </c>
      <c r="E15" s="10">
        <v>43109</v>
      </c>
      <c r="F15" s="10">
        <v>43109</v>
      </c>
      <c r="G15" s="11" t="s">
        <v>9</v>
      </c>
      <c r="H15" s="12">
        <v>7</v>
      </c>
      <c r="I15" s="15">
        <v>5</v>
      </c>
      <c r="J15" s="12">
        <v>80</v>
      </c>
      <c r="K15" s="13">
        <f t="shared" si="0"/>
        <v>5.6</v>
      </c>
      <c r="L15" s="14">
        <f t="shared" si="3"/>
        <v>1.1199999999999999</v>
      </c>
      <c r="M15" s="15">
        <f t="shared" si="1"/>
        <v>7</v>
      </c>
      <c r="N15" s="73">
        <v>2</v>
      </c>
      <c r="O15" s="16">
        <f t="shared" si="2"/>
        <v>1</v>
      </c>
      <c r="P15" s="17">
        <v>43133</v>
      </c>
      <c r="Q15" s="17"/>
      <c r="R15" s="18" t="s">
        <v>85</v>
      </c>
      <c r="S15" s="19"/>
      <c r="T15" s="20"/>
    </row>
    <row r="16" spans="1:20" ht="33" customHeight="1" x14ac:dyDescent="0.2">
      <c r="A16" s="128"/>
      <c r="B16" s="125"/>
      <c r="C16" s="8">
        <f t="shared" si="4"/>
        <v>3</v>
      </c>
      <c r="D16" s="9" t="s">
        <v>67</v>
      </c>
      <c r="E16" s="10">
        <v>43109</v>
      </c>
      <c r="F16" s="10">
        <v>43109</v>
      </c>
      <c r="G16" s="11" t="s">
        <v>9</v>
      </c>
      <c r="H16" s="12">
        <v>4</v>
      </c>
      <c r="I16" s="15">
        <v>2</v>
      </c>
      <c r="J16" s="12">
        <v>90</v>
      </c>
      <c r="K16" s="13">
        <f t="shared" si="0"/>
        <v>3.6</v>
      </c>
      <c r="L16" s="14">
        <f t="shared" si="3"/>
        <v>1.8</v>
      </c>
      <c r="M16" s="15">
        <f t="shared" si="1"/>
        <v>4</v>
      </c>
      <c r="N16" s="73">
        <v>2</v>
      </c>
      <c r="O16" s="16">
        <f t="shared" si="2"/>
        <v>1</v>
      </c>
      <c r="P16" s="17">
        <v>43133</v>
      </c>
      <c r="Q16" s="17"/>
      <c r="R16" s="18" t="s">
        <v>85</v>
      </c>
      <c r="S16" s="19"/>
      <c r="T16" s="20"/>
    </row>
    <row r="17" spans="1:20" ht="33" customHeight="1" x14ac:dyDescent="0.2">
      <c r="A17" s="126" t="s">
        <v>70</v>
      </c>
      <c r="B17" s="95"/>
      <c r="C17" s="8">
        <v>1</v>
      </c>
      <c r="D17" s="9" t="s">
        <v>71</v>
      </c>
      <c r="E17" s="10" t="s">
        <v>52</v>
      </c>
      <c r="F17" s="10" t="s">
        <v>52</v>
      </c>
      <c r="G17" s="11" t="s">
        <v>9</v>
      </c>
      <c r="H17" s="12">
        <v>2</v>
      </c>
      <c r="I17" s="15">
        <v>2</v>
      </c>
      <c r="J17" s="12">
        <v>100</v>
      </c>
      <c r="K17" s="13">
        <f t="shared" si="0"/>
        <v>2</v>
      </c>
      <c r="L17" s="14">
        <f t="shared" si="3"/>
        <v>1</v>
      </c>
      <c r="M17" s="15">
        <f t="shared" si="1"/>
        <v>2</v>
      </c>
      <c r="N17" s="73">
        <v>0</v>
      </c>
      <c r="O17" s="16">
        <f t="shared" si="2"/>
        <v>1</v>
      </c>
      <c r="P17" s="17">
        <v>43133</v>
      </c>
      <c r="Q17" s="17"/>
      <c r="R17" s="18" t="s">
        <v>78</v>
      </c>
      <c r="S17" s="19"/>
      <c r="T17" s="20"/>
    </row>
    <row r="18" spans="1:20" ht="25.9" customHeight="1" x14ac:dyDescent="0.2">
      <c r="A18" s="128"/>
      <c r="B18" s="95"/>
      <c r="C18" s="8">
        <f t="shared" si="4"/>
        <v>2</v>
      </c>
      <c r="D18" s="9" t="s">
        <v>72</v>
      </c>
      <c r="E18" s="10" t="s">
        <v>52</v>
      </c>
      <c r="F18" s="10" t="s">
        <v>52</v>
      </c>
      <c r="G18" s="11" t="s">
        <v>9</v>
      </c>
      <c r="H18" s="12">
        <v>3</v>
      </c>
      <c r="I18" s="15">
        <v>3</v>
      </c>
      <c r="J18" s="12">
        <v>100</v>
      </c>
      <c r="K18" s="13">
        <f t="shared" si="0"/>
        <v>3</v>
      </c>
      <c r="L18" s="14">
        <f t="shared" si="3"/>
        <v>1</v>
      </c>
      <c r="M18" s="15">
        <f t="shared" si="1"/>
        <v>3</v>
      </c>
      <c r="N18" s="73">
        <v>0</v>
      </c>
      <c r="O18" s="16">
        <f t="shared" si="2"/>
        <v>1</v>
      </c>
      <c r="P18" s="17">
        <v>43133</v>
      </c>
      <c r="Q18" s="17"/>
      <c r="R18" s="18" t="s">
        <v>78</v>
      </c>
      <c r="S18" s="19"/>
      <c r="T18" s="20"/>
    </row>
    <row r="19" spans="1:20" x14ac:dyDescent="0.2">
      <c r="A19" s="69"/>
      <c r="B19" s="72"/>
      <c r="C19" s="21"/>
      <c r="D19" s="22" t="s">
        <v>10</v>
      </c>
      <c r="E19" s="123"/>
      <c r="F19" s="123"/>
      <c r="G19" s="124"/>
      <c r="H19" s="23">
        <f>SUM(H3:H18)</f>
        <v>1664.5</v>
      </c>
      <c r="I19" s="23">
        <f>SUM(I3:I18)</f>
        <v>1937</v>
      </c>
      <c r="J19" s="23">
        <f>SUM(J3:J18)/COUNT(J3:J18)</f>
        <v>80.875</v>
      </c>
      <c r="K19" s="24">
        <f t="shared" si="0"/>
        <v>1346.1643750000001</v>
      </c>
      <c r="L19" s="25">
        <f t="shared" si="3"/>
        <v>0.69497386422302532</v>
      </c>
      <c r="M19" s="26">
        <f>I19+N19</f>
        <v>2003</v>
      </c>
      <c r="N19" s="26">
        <f>SUM(N3:N18)</f>
        <v>66</v>
      </c>
      <c r="O19" s="27">
        <f t="shared" si="2"/>
        <v>0.83100349475786317</v>
      </c>
      <c r="P19" s="28"/>
      <c r="Q19" s="28"/>
      <c r="R19" s="29"/>
      <c r="S19" s="30"/>
      <c r="T19" s="6"/>
    </row>
    <row r="20" spans="1:20" s="44" customFormat="1" ht="16.149999999999999" customHeight="1" x14ac:dyDescent="0.2">
      <c r="A20" s="31"/>
      <c r="B20" s="32"/>
      <c r="C20" s="33"/>
      <c r="D20" s="33"/>
      <c r="E20" s="33"/>
      <c r="F20" s="33"/>
      <c r="G20" s="33"/>
      <c r="H20" s="34"/>
      <c r="I20" s="34"/>
      <c r="J20" s="35">
        <f>1-(N19/M19)</f>
        <v>0.96704942586120823</v>
      </c>
      <c r="K20" s="36"/>
      <c r="L20" s="37"/>
      <c r="M20" s="34"/>
      <c r="N20" s="38"/>
      <c r="O20" s="39"/>
      <c r="P20" s="40"/>
      <c r="Q20" s="40"/>
      <c r="R20" s="41"/>
      <c r="S20" s="42"/>
      <c r="T20" s="43"/>
    </row>
    <row r="22" spans="1:20" x14ac:dyDescent="0.2">
      <c r="H22" s="45">
        <f>H19</f>
        <v>1664.5</v>
      </c>
      <c r="I22" s="45">
        <f>I19</f>
        <v>1937</v>
      </c>
      <c r="J22" s="45">
        <f>J19</f>
        <v>80.875</v>
      </c>
      <c r="K22" s="45" t="e">
        <f>#REF!+#REF!+#REF!+#REF!+#REF!+#REF!+#REF!+#REF!+#REF!+#REF!+K19</f>
        <v>#REF!</v>
      </c>
      <c r="L22" s="45" t="e">
        <f>#REF!+#REF!+#REF!+#REF!+#REF!+#REF!+#REF!+#REF!+#REF!+#REF!+L19</f>
        <v>#REF!</v>
      </c>
      <c r="M22" s="45">
        <f>M19</f>
        <v>2003</v>
      </c>
      <c r="N22" s="45">
        <f>N19</f>
        <v>66</v>
      </c>
    </row>
    <row r="25" spans="1:20" x14ac:dyDescent="0.2">
      <c r="I25" s="45"/>
    </row>
    <row r="1048371" spans="10:10" x14ac:dyDescent="0.2">
      <c r="J1048371" s="12"/>
    </row>
  </sheetData>
  <mergeCells count="19">
    <mergeCell ref="E19:G19"/>
    <mergeCell ref="A14:A16"/>
    <mergeCell ref="B14:B16"/>
    <mergeCell ref="A17:A18"/>
    <mergeCell ref="C1:C2"/>
    <mergeCell ref="D1:D2"/>
    <mergeCell ref="E1:G1"/>
    <mergeCell ref="A3:A4"/>
    <mergeCell ref="P1:Q1"/>
    <mergeCell ref="R1:R2"/>
    <mergeCell ref="S1:S2"/>
    <mergeCell ref="T1:T2"/>
    <mergeCell ref="A9:A13"/>
    <mergeCell ref="B9:B13"/>
    <mergeCell ref="A5:A7"/>
    <mergeCell ref="B5:B7"/>
    <mergeCell ref="A1:A2"/>
    <mergeCell ref="B1:B2"/>
    <mergeCell ref="H1:N1"/>
  </mergeCells>
  <pageMargins left="0.7" right="0.7" top="0.75" bottom="0.75" header="0.3" footer="0.3"/>
  <pageSetup scale="48" fitToHeight="0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8371"/>
  <sheetViews>
    <sheetView zoomScale="80" zoomScaleNormal="80" workbookViewId="0">
      <pane xSplit="4" ySplit="2" topLeftCell="F12" activePane="bottomRight" state="frozen"/>
      <selection pane="topRight" activeCell="E1" sqref="E1"/>
      <selection pane="bottomLeft" activeCell="A3" sqref="A3"/>
      <selection pane="bottomRight" activeCell="R6" sqref="R6"/>
    </sheetView>
  </sheetViews>
  <sheetFormatPr defaultColWidth="8.85546875" defaultRowHeight="12.75" x14ac:dyDescent="0.2"/>
  <cols>
    <col min="1" max="1" width="19.7109375" style="6" customWidth="1"/>
    <col min="2" max="2" width="7.140625" style="6" customWidth="1"/>
    <col min="3" max="3" width="6.85546875" style="6" customWidth="1"/>
    <col min="4" max="4" width="32.42578125" style="6" customWidth="1"/>
    <col min="5" max="7" width="12.7109375" style="6" customWidth="1"/>
    <col min="8" max="10" width="11.42578125" style="6" customWidth="1"/>
    <col min="11" max="11" width="11.42578125" style="6" hidden="1" customWidth="1"/>
    <col min="12" max="12" width="12.28515625" style="6" hidden="1" customWidth="1"/>
    <col min="13" max="13" width="11.42578125" style="6" customWidth="1"/>
    <col min="14" max="14" width="10.28515625" style="6" customWidth="1"/>
    <col min="15" max="15" width="11.28515625" style="6" customWidth="1"/>
    <col min="16" max="17" width="11.7109375" style="6" customWidth="1"/>
    <col min="18" max="18" width="19.7109375" style="6" customWidth="1"/>
    <col min="19" max="19" width="46.5703125" style="6" customWidth="1"/>
    <col min="20" max="20" width="6.7109375" style="46" hidden="1" customWidth="1"/>
    <col min="21" max="16384" width="8.85546875" style="6"/>
  </cols>
  <sheetData>
    <row r="1" spans="1:20" ht="26.25" customHeight="1" x14ac:dyDescent="0.2">
      <c r="A1" s="117" t="s">
        <v>11</v>
      </c>
      <c r="B1" s="119" t="s">
        <v>12</v>
      </c>
      <c r="C1" s="119" t="s">
        <v>13</v>
      </c>
      <c r="D1" s="119" t="s">
        <v>14</v>
      </c>
      <c r="E1" s="122"/>
      <c r="F1" s="122"/>
      <c r="G1" s="121"/>
      <c r="H1" s="120" t="s">
        <v>15</v>
      </c>
      <c r="I1" s="122"/>
      <c r="J1" s="122"/>
      <c r="K1" s="122"/>
      <c r="L1" s="122"/>
      <c r="M1" s="122"/>
      <c r="N1" s="121"/>
      <c r="O1" s="68"/>
      <c r="P1" s="120" t="s">
        <v>16</v>
      </c>
      <c r="Q1" s="121"/>
      <c r="R1" s="111" t="s">
        <v>17</v>
      </c>
      <c r="S1" s="111" t="s">
        <v>18</v>
      </c>
      <c r="T1" s="111" t="s">
        <v>19</v>
      </c>
    </row>
    <row r="2" spans="1:20" ht="51" x14ac:dyDescent="0.2">
      <c r="A2" s="118"/>
      <c r="B2" s="119"/>
      <c r="C2" s="119"/>
      <c r="D2" s="119"/>
      <c r="E2" s="67" t="s">
        <v>20</v>
      </c>
      <c r="F2" s="67" t="s">
        <v>21</v>
      </c>
      <c r="G2" s="67" t="s">
        <v>22</v>
      </c>
      <c r="H2" s="66" t="s">
        <v>23</v>
      </c>
      <c r="I2" s="66" t="s">
        <v>24</v>
      </c>
      <c r="J2" s="66" t="s">
        <v>25</v>
      </c>
      <c r="K2" s="66" t="s">
        <v>26</v>
      </c>
      <c r="L2" s="66" t="s">
        <v>27</v>
      </c>
      <c r="M2" s="66" t="s">
        <v>28</v>
      </c>
      <c r="N2" s="66" t="s">
        <v>3</v>
      </c>
      <c r="O2" s="66" t="s">
        <v>29</v>
      </c>
      <c r="P2" s="67" t="s">
        <v>30</v>
      </c>
      <c r="Q2" s="67" t="s">
        <v>31</v>
      </c>
      <c r="R2" s="112"/>
      <c r="S2" s="112"/>
      <c r="T2" s="112"/>
    </row>
    <row r="3" spans="1:20" ht="55.5" customHeight="1" x14ac:dyDescent="0.2">
      <c r="A3" s="113" t="s">
        <v>51</v>
      </c>
      <c r="B3" s="70">
        <v>30</v>
      </c>
      <c r="C3" s="8">
        <v>1</v>
      </c>
      <c r="D3" s="9" t="s">
        <v>51</v>
      </c>
      <c r="E3" s="10" t="s">
        <v>52</v>
      </c>
      <c r="F3" s="10" t="s">
        <v>52</v>
      </c>
      <c r="G3" s="10" t="s">
        <v>9</v>
      </c>
      <c r="H3" s="12">
        <v>1178</v>
      </c>
      <c r="I3" s="12">
        <v>1535</v>
      </c>
      <c r="J3" s="12">
        <v>100</v>
      </c>
      <c r="K3" s="13">
        <f t="shared" ref="K3:K19" si="0">H3*J3/100</f>
        <v>1178</v>
      </c>
      <c r="L3" s="14">
        <f>K3/I3</f>
        <v>0.7674267100977199</v>
      </c>
      <c r="M3" s="15">
        <f t="shared" ref="M3:M16" si="1">I3+N3</f>
        <v>1535</v>
      </c>
      <c r="N3" s="73">
        <v>0</v>
      </c>
      <c r="O3" s="16">
        <f t="shared" ref="O3:O19" si="2">H3/M3</f>
        <v>0.7674267100977199</v>
      </c>
      <c r="P3" s="17">
        <v>43070</v>
      </c>
      <c r="Q3" s="17">
        <v>43119</v>
      </c>
      <c r="R3" s="78" t="s">
        <v>73</v>
      </c>
      <c r="S3" s="56"/>
      <c r="T3" s="20"/>
    </row>
    <row r="4" spans="1:20" ht="67.5" customHeight="1" x14ac:dyDescent="0.2">
      <c r="A4" s="113"/>
      <c r="B4" s="70">
        <v>6</v>
      </c>
      <c r="C4" s="8">
        <v>1</v>
      </c>
      <c r="D4" s="9" t="s">
        <v>53</v>
      </c>
      <c r="E4" s="10" t="s">
        <v>52</v>
      </c>
      <c r="F4" s="10" t="s">
        <v>52</v>
      </c>
      <c r="G4" s="11" t="s">
        <v>9</v>
      </c>
      <c r="H4" s="12">
        <v>250</v>
      </c>
      <c r="I4" s="15">
        <v>227</v>
      </c>
      <c r="J4" s="12">
        <v>90</v>
      </c>
      <c r="K4" s="13">
        <f t="shared" si="0"/>
        <v>225</v>
      </c>
      <c r="L4" s="14">
        <f t="shared" ref="L4:L19" si="3">K4/I4</f>
        <v>0.99118942731277537</v>
      </c>
      <c r="M4" s="15">
        <f t="shared" si="1"/>
        <v>232</v>
      </c>
      <c r="N4" s="73">
        <v>5</v>
      </c>
      <c r="O4" s="16">
        <f t="shared" si="2"/>
        <v>1.0775862068965518</v>
      </c>
      <c r="P4" s="17">
        <v>43070</v>
      </c>
      <c r="Q4" s="17">
        <v>43119</v>
      </c>
      <c r="R4" s="78" t="s">
        <v>80</v>
      </c>
      <c r="S4" s="56"/>
      <c r="T4" s="20"/>
    </row>
    <row r="5" spans="1:20" ht="25.9" customHeight="1" x14ac:dyDescent="0.2">
      <c r="A5" s="113" t="s">
        <v>50</v>
      </c>
      <c r="B5" s="114">
        <v>3</v>
      </c>
      <c r="C5" s="8">
        <v>1</v>
      </c>
      <c r="D5" s="9" t="s">
        <v>32</v>
      </c>
      <c r="E5" s="10">
        <v>43070</v>
      </c>
      <c r="F5" s="10">
        <v>43070</v>
      </c>
      <c r="G5" s="11" t="s">
        <v>9</v>
      </c>
      <c r="H5" s="12">
        <v>37.5</v>
      </c>
      <c r="I5" s="15">
        <v>16</v>
      </c>
      <c r="J5" s="12">
        <v>50</v>
      </c>
      <c r="K5" s="13">
        <f t="shared" si="0"/>
        <v>18.75</v>
      </c>
      <c r="L5" s="14">
        <f t="shared" si="3"/>
        <v>1.171875</v>
      </c>
      <c r="M5" s="15">
        <f t="shared" si="1"/>
        <v>37</v>
      </c>
      <c r="N5" s="73">
        <v>21</v>
      </c>
      <c r="O5" s="16">
        <f t="shared" si="2"/>
        <v>1.0135135135135136</v>
      </c>
      <c r="P5" s="17">
        <v>43133</v>
      </c>
      <c r="Q5" s="17"/>
      <c r="R5" s="18" t="s">
        <v>75</v>
      </c>
      <c r="S5" s="56"/>
      <c r="T5" s="20"/>
    </row>
    <row r="6" spans="1:20" ht="25.5" x14ac:dyDescent="0.2">
      <c r="A6" s="113"/>
      <c r="B6" s="115"/>
      <c r="C6" s="8">
        <f t="shared" ref="C6:C18" si="4">SUM(C5+1)</f>
        <v>2</v>
      </c>
      <c r="D6" s="9" t="s">
        <v>33</v>
      </c>
      <c r="E6" s="10">
        <v>43070</v>
      </c>
      <c r="F6" s="10">
        <v>43070</v>
      </c>
      <c r="G6" s="11" t="s">
        <v>9</v>
      </c>
      <c r="H6" s="12">
        <v>37.5</v>
      </c>
      <c r="I6" s="15">
        <v>16</v>
      </c>
      <c r="J6" s="12">
        <v>50</v>
      </c>
      <c r="K6" s="13">
        <f t="shared" si="0"/>
        <v>18.75</v>
      </c>
      <c r="L6" s="14">
        <f t="shared" si="3"/>
        <v>1.171875</v>
      </c>
      <c r="M6" s="15">
        <f t="shared" si="1"/>
        <v>38</v>
      </c>
      <c r="N6" s="73">
        <v>22</v>
      </c>
      <c r="O6" s="16">
        <f t="shared" si="2"/>
        <v>0.98684210526315785</v>
      </c>
      <c r="P6" s="17">
        <v>43133</v>
      </c>
      <c r="Q6" s="17"/>
      <c r="R6" s="18" t="s">
        <v>75</v>
      </c>
      <c r="S6" s="56"/>
      <c r="T6" s="6"/>
    </row>
    <row r="7" spans="1:20" ht="33" customHeight="1" x14ac:dyDescent="0.2">
      <c r="A7" s="113"/>
      <c r="B7" s="116"/>
      <c r="C7" s="8">
        <f t="shared" si="4"/>
        <v>3</v>
      </c>
      <c r="D7" s="9" t="s">
        <v>34</v>
      </c>
      <c r="E7" s="10">
        <v>43070</v>
      </c>
      <c r="F7" s="10">
        <v>43070</v>
      </c>
      <c r="G7" s="11" t="s">
        <v>9</v>
      </c>
      <c r="H7" s="12">
        <v>12.5</v>
      </c>
      <c r="I7" s="15">
        <v>8</v>
      </c>
      <c r="J7" s="12">
        <v>50</v>
      </c>
      <c r="K7" s="13">
        <f t="shared" si="0"/>
        <v>6.25</v>
      </c>
      <c r="L7" s="14">
        <f t="shared" si="3"/>
        <v>0.78125</v>
      </c>
      <c r="M7" s="15">
        <f t="shared" si="1"/>
        <v>13</v>
      </c>
      <c r="N7" s="73">
        <v>5</v>
      </c>
      <c r="O7" s="16">
        <f t="shared" si="2"/>
        <v>0.96153846153846156</v>
      </c>
      <c r="P7" s="17">
        <v>43133</v>
      </c>
      <c r="Q7" s="17"/>
      <c r="R7" s="18" t="s">
        <v>75</v>
      </c>
      <c r="S7" s="56"/>
      <c r="T7" s="20"/>
    </row>
    <row r="8" spans="1:20" ht="25.9" customHeight="1" x14ac:dyDescent="0.2">
      <c r="A8" s="71" t="s">
        <v>54</v>
      </c>
      <c r="B8" s="47">
        <v>5</v>
      </c>
      <c r="C8" s="8">
        <v>1</v>
      </c>
      <c r="D8" s="9" t="s">
        <v>54</v>
      </c>
      <c r="E8" s="10">
        <v>43399</v>
      </c>
      <c r="F8" s="10">
        <v>43399</v>
      </c>
      <c r="G8" s="11" t="s">
        <v>9</v>
      </c>
      <c r="H8" s="12">
        <v>50</v>
      </c>
      <c r="I8" s="15">
        <v>29</v>
      </c>
      <c r="J8" s="12">
        <v>60</v>
      </c>
      <c r="K8" s="13">
        <f t="shared" si="0"/>
        <v>30</v>
      </c>
      <c r="L8" s="14">
        <f t="shared" si="3"/>
        <v>1.0344827586206897</v>
      </c>
      <c r="M8" s="15">
        <f t="shared" si="1"/>
        <v>50</v>
      </c>
      <c r="N8" s="73">
        <v>21</v>
      </c>
      <c r="O8" s="16">
        <f t="shared" si="2"/>
        <v>1</v>
      </c>
      <c r="P8" s="17">
        <v>43133</v>
      </c>
      <c r="Q8" s="17"/>
      <c r="R8" s="18" t="s">
        <v>75</v>
      </c>
      <c r="S8" s="56"/>
      <c r="T8" s="20"/>
    </row>
    <row r="9" spans="1:20" ht="25.5" x14ac:dyDescent="0.2">
      <c r="A9" s="113" t="s">
        <v>55</v>
      </c>
      <c r="B9" s="125">
        <v>5</v>
      </c>
      <c r="C9" s="8">
        <v>1</v>
      </c>
      <c r="D9" s="9" t="s">
        <v>56</v>
      </c>
      <c r="E9" s="10">
        <v>43046</v>
      </c>
      <c r="F9" s="10">
        <v>43046</v>
      </c>
      <c r="G9" s="11" t="s">
        <v>9</v>
      </c>
      <c r="H9" s="12">
        <v>23</v>
      </c>
      <c r="I9" s="15">
        <v>10</v>
      </c>
      <c r="J9" s="12">
        <v>20</v>
      </c>
      <c r="K9" s="13">
        <f t="shared" si="0"/>
        <v>4.5999999999999996</v>
      </c>
      <c r="L9" s="14">
        <f t="shared" si="3"/>
        <v>0.45999999999999996</v>
      </c>
      <c r="M9" s="15">
        <f t="shared" si="1"/>
        <v>23</v>
      </c>
      <c r="N9" s="73">
        <v>13</v>
      </c>
      <c r="O9" s="16">
        <f t="shared" si="2"/>
        <v>1</v>
      </c>
      <c r="P9" s="17">
        <v>43133</v>
      </c>
      <c r="Q9" s="17"/>
      <c r="R9" s="18" t="s">
        <v>75</v>
      </c>
      <c r="S9" s="56"/>
      <c r="T9" s="6"/>
    </row>
    <row r="10" spans="1:20" ht="25.5" x14ac:dyDescent="0.2">
      <c r="A10" s="113"/>
      <c r="B10" s="125"/>
      <c r="C10" s="8">
        <f t="shared" si="4"/>
        <v>2</v>
      </c>
      <c r="D10" s="9" t="s">
        <v>57</v>
      </c>
      <c r="E10" s="10">
        <v>43046</v>
      </c>
      <c r="F10" s="10">
        <v>43046</v>
      </c>
      <c r="G10" s="11" t="s">
        <v>9</v>
      </c>
      <c r="H10" s="12">
        <v>20</v>
      </c>
      <c r="I10" s="15">
        <v>18</v>
      </c>
      <c r="J10" s="12">
        <v>70</v>
      </c>
      <c r="K10" s="13">
        <f t="shared" si="0"/>
        <v>14</v>
      </c>
      <c r="L10" s="14">
        <f t="shared" si="3"/>
        <v>0.77777777777777779</v>
      </c>
      <c r="M10" s="15">
        <f t="shared" si="1"/>
        <v>20</v>
      </c>
      <c r="N10" s="73">
        <v>2</v>
      </c>
      <c r="O10" s="16">
        <f t="shared" si="2"/>
        <v>1</v>
      </c>
      <c r="P10" s="17">
        <v>43133</v>
      </c>
      <c r="Q10" s="17"/>
      <c r="R10" s="18" t="s">
        <v>81</v>
      </c>
      <c r="S10" s="56"/>
      <c r="T10" s="6"/>
    </row>
    <row r="11" spans="1:20" ht="33" customHeight="1" x14ac:dyDescent="0.2">
      <c r="A11" s="113"/>
      <c r="B11" s="125"/>
      <c r="C11" s="8">
        <f t="shared" si="4"/>
        <v>3</v>
      </c>
      <c r="D11" s="9" t="s">
        <v>58</v>
      </c>
      <c r="E11" s="10">
        <v>43046</v>
      </c>
      <c r="F11" s="10">
        <v>43046</v>
      </c>
      <c r="G11" s="11" t="s">
        <v>9</v>
      </c>
      <c r="H11" s="12">
        <v>17</v>
      </c>
      <c r="I11" s="15">
        <v>7</v>
      </c>
      <c r="J11" s="12">
        <v>20</v>
      </c>
      <c r="K11" s="13">
        <f t="shared" si="0"/>
        <v>3.4</v>
      </c>
      <c r="L11" s="14">
        <f t="shared" si="3"/>
        <v>0.48571428571428571</v>
      </c>
      <c r="M11" s="15">
        <f t="shared" si="1"/>
        <v>15</v>
      </c>
      <c r="N11" s="73">
        <v>8</v>
      </c>
      <c r="O11" s="16">
        <f t="shared" si="2"/>
        <v>1.1333333333333333</v>
      </c>
      <c r="P11" s="17">
        <v>43133</v>
      </c>
      <c r="Q11" s="17"/>
      <c r="R11" s="18" t="s">
        <v>75</v>
      </c>
      <c r="S11" s="19"/>
      <c r="T11" s="20"/>
    </row>
    <row r="12" spans="1:20" ht="32.25" customHeight="1" x14ac:dyDescent="0.2">
      <c r="A12" s="113"/>
      <c r="B12" s="125"/>
      <c r="C12" s="8">
        <f t="shared" si="4"/>
        <v>4</v>
      </c>
      <c r="D12" s="9" t="s">
        <v>59</v>
      </c>
      <c r="E12" s="10">
        <v>43056</v>
      </c>
      <c r="F12" s="10">
        <v>43056</v>
      </c>
      <c r="G12" s="11" t="s">
        <v>9</v>
      </c>
      <c r="H12" s="12">
        <v>6</v>
      </c>
      <c r="I12" s="15">
        <v>1</v>
      </c>
      <c r="J12" s="12">
        <v>10</v>
      </c>
      <c r="K12" s="13">
        <f t="shared" si="0"/>
        <v>0.6</v>
      </c>
      <c r="L12" s="14">
        <f t="shared" si="3"/>
        <v>0.6</v>
      </c>
      <c r="M12" s="15">
        <f t="shared" si="1"/>
        <v>6</v>
      </c>
      <c r="N12" s="73">
        <v>5</v>
      </c>
      <c r="O12" s="16">
        <f t="shared" si="2"/>
        <v>1</v>
      </c>
      <c r="P12" s="17">
        <v>43133</v>
      </c>
      <c r="Q12" s="17"/>
      <c r="R12" s="18" t="s">
        <v>75</v>
      </c>
      <c r="S12" s="56"/>
      <c r="T12" s="6"/>
    </row>
    <row r="13" spans="1:20" ht="25.5" x14ac:dyDescent="0.2">
      <c r="A13" s="113"/>
      <c r="B13" s="125"/>
      <c r="C13" s="8">
        <f t="shared" si="4"/>
        <v>5</v>
      </c>
      <c r="D13" s="9" t="s">
        <v>60</v>
      </c>
      <c r="E13" s="10">
        <v>43053</v>
      </c>
      <c r="F13" s="10">
        <v>43053</v>
      </c>
      <c r="G13" s="11" t="s">
        <v>9</v>
      </c>
      <c r="H13" s="12">
        <v>10</v>
      </c>
      <c r="I13" s="15">
        <v>5</v>
      </c>
      <c r="J13" s="12">
        <v>95</v>
      </c>
      <c r="K13" s="13">
        <f t="shared" si="0"/>
        <v>9.5</v>
      </c>
      <c r="L13" s="14">
        <f t="shared" si="3"/>
        <v>1.9</v>
      </c>
      <c r="M13" s="15">
        <f t="shared" si="1"/>
        <v>10</v>
      </c>
      <c r="N13" s="73">
        <v>5</v>
      </c>
      <c r="O13" s="16">
        <f t="shared" si="2"/>
        <v>1</v>
      </c>
      <c r="P13" s="17">
        <v>43133</v>
      </c>
      <c r="Q13" s="17"/>
      <c r="R13" s="18" t="s">
        <v>76</v>
      </c>
      <c r="S13" s="19"/>
      <c r="T13" s="6"/>
    </row>
    <row r="14" spans="1:20" ht="33" customHeight="1" x14ac:dyDescent="0.2">
      <c r="A14" s="126" t="s">
        <v>62</v>
      </c>
      <c r="B14" s="125">
        <v>5</v>
      </c>
      <c r="C14" s="8">
        <v>1</v>
      </c>
      <c r="D14" s="9" t="s">
        <v>63</v>
      </c>
      <c r="E14" s="10">
        <v>43109</v>
      </c>
      <c r="F14" s="10">
        <v>43109</v>
      </c>
      <c r="G14" s="11" t="s">
        <v>9</v>
      </c>
      <c r="H14" s="12">
        <v>7</v>
      </c>
      <c r="I14" s="15"/>
      <c r="J14" s="12">
        <v>0</v>
      </c>
      <c r="K14" s="13">
        <f t="shared" si="0"/>
        <v>0</v>
      </c>
      <c r="L14" s="14" t="e">
        <f t="shared" si="3"/>
        <v>#DIV/0!</v>
      </c>
      <c r="M14" s="15">
        <f t="shared" si="1"/>
        <v>7</v>
      </c>
      <c r="N14" s="73">
        <v>7</v>
      </c>
      <c r="O14" s="16">
        <f t="shared" si="2"/>
        <v>1</v>
      </c>
      <c r="P14" s="17">
        <v>43133</v>
      </c>
      <c r="Q14" s="17"/>
      <c r="R14" s="18" t="s">
        <v>75</v>
      </c>
      <c r="S14" s="19"/>
      <c r="T14" s="20"/>
    </row>
    <row r="15" spans="1:20" ht="25.9" customHeight="1" x14ac:dyDescent="0.2">
      <c r="A15" s="127"/>
      <c r="B15" s="125"/>
      <c r="C15" s="8">
        <f t="shared" si="4"/>
        <v>2</v>
      </c>
      <c r="D15" s="9" t="s">
        <v>64</v>
      </c>
      <c r="E15" s="10">
        <v>43109</v>
      </c>
      <c r="F15" s="10">
        <v>43109</v>
      </c>
      <c r="G15" s="11" t="s">
        <v>9</v>
      </c>
      <c r="H15" s="12">
        <v>7</v>
      </c>
      <c r="I15" s="15">
        <v>3</v>
      </c>
      <c r="J15" s="12">
        <v>70</v>
      </c>
      <c r="K15" s="13">
        <f t="shared" si="0"/>
        <v>4.9000000000000004</v>
      </c>
      <c r="L15" s="14">
        <f t="shared" si="3"/>
        <v>1.6333333333333335</v>
      </c>
      <c r="M15" s="15">
        <f t="shared" si="1"/>
        <v>8</v>
      </c>
      <c r="N15" s="73">
        <v>5</v>
      </c>
      <c r="O15" s="16">
        <f t="shared" si="2"/>
        <v>0.875</v>
      </c>
      <c r="P15" s="17">
        <v>43133</v>
      </c>
      <c r="Q15" s="17"/>
      <c r="R15" s="18" t="s">
        <v>81</v>
      </c>
      <c r="S15" s="19"/>
      <c r="T15" s="20"/>
    </row>
    <row r="16" spans="1:20" ht="33" customHeight="1" x14ac:dyDescent="0.2">
      <c r="A16" s="128"/>
      <c r="B16" s="125"/>
      <c r="C16" s="8">
        <f t="shared" si="4"/>
        <v>3</v>
      </c>
      <c r="D16" s="9" t="s">
        <v>67</v>
      </c>
      <c r="E16" s="10">
        <v>43109</v>
      </c>
      <c r="F16" s="10">
        <v>43109</v>
      </c>
      <c r="G16" s="11" t="s">
        <v>9</v>
      </c>
      <c r="H16" s="12">
        <v>4</v>
      </c>
      <c r="I16" s="15">
        <v>2</v>
      </c>
      <c r="J16" s="12">
        <v>70</v>
      </c>
      <c r="K16" s="13">
        <f t="shared" si="0"/>
        <v>2.8</v>
      </c>
      <c r="L16" s="14">
        <f t="shared" si="3"/>
        <v>1.4</v>
      </c>
      <c r="M16" s="15">
        <f t="shared" si="1"/>
        <v>4</v>
      </c>
      <c r="N16" s="73">
        <v>2</v>
      </c>
      <c r="O16" s="16">
        <f t="shared" si="2"/>
        <v>1</v>
      </c>
      <c r="P16" s="17">
        <v>43133</v>
      </c>
      <c r="Q16" s="17"/>
      <c r="R16" s="18" t="s">
        <v>81</v>
      </c>
      <c r="S16" s="19"/>
      <c r="T16" s="20"/>
    </row>
    <row r="17" spans="1:20" ht="33" customHeight="1" x14ac:dyDescent="0.2">
      <c r="A17" s="126" t="s">
        <v>70</v>
      </c>
      <c r="B17" s="75"/>
      <c r="C17" s="8">
        <v>1</v>
      </c>
      <c r="D17" s="9" t="s">
        <v>71</v>
      </c>
      <c r="E17" s="10" t="s">
        <v>52</v>
      </c>
      <c r="F17" s="10" t="s">
        <v>52</v>
      </c>
      <c r="G17" s="11" t="s">
        <v>9</v>
      </c>
      <c r="H17" s="12">
        <v>2</v>
      </c>
      <c r="I17" s="15">
        <v>2</v>
      </c>
      <c r="J17" s="12">
        <v>100</v>
      </c>
      <c r="K17" s="13">
        <f t="shared" ref="K17:K18" si="5">H17*J17/100</f>
        <v>2</v>
      </c>
      <c r="L17" s="14">
        <f t="shared" ref="L17:L18" si="6">K17/I17</f>
        <v>1</v>
      </c>
      <c r="M17" s="15">
        <f t="shared" ref="M17:M18" si="7">I17+N17</f>
        <v>2</v>
      </c>
      <c r="N17" s="73">
        <v>0</v>
      </c>
      <c r="O17" s="16">
        <f t="shared" ref="O17:O18" si="8">H17/M17</f>
        <v>1</v>
      </c>
      <c r="P17" s="17">
        <v>43133</v>
      </c>
      <c r="Q17" s="17"/>
      <c r="R17" s="18" t="s">
        <v>78</v>
      </c>
      <c r="S17" s="19"/>
      <c r="T17" s="20"/>
    </row>
    <row r="18" spans="1:20" ht="25.9" customHeight="1" x14ac:dyDescent="0.2">
      <c r="A18" s="128"/>
      <c r="B18" s="75"/>
      <c r="C18" s="8">
        <f t="shared" si="4"/>
        <v>2</v>
      </c>
      <c r="D18" s="9" t="s">
        <v>72</v>
      </c>
      <c r="E18" s="10" t="s">
        <v>52</v>
      </c>
      <c r="F18" s="10" t="s">
        <v>52</v>
      </c>
      <c r="G18" s="11" t="s">
        <v>9</v>
      </c>
      <c r="H18" s="12">
        <v>3</v>
      </c>
      <c r="I18" s="15">
        <v>3</v>
      </c>
      <c r="J18" s="12">
        <v>100</v>
      </c>
      <c r="K18" s="13">
        <f t="shared" si="5"/>
        <v>3</v>
      </c>
      <c r="L18" s="14">
        <f t="shared" si="6"/>
        <v>1</v>
      </c>
      <c r="M18" s="15">
        <f t="shared" si="7"/>
        <v>3</v>
      </c>
      <c r="N18" s="73">
        <v>0</v>
      </c>
      <c r="O18" s="16">
        <f t="shared" si="8"/>
        <v>1</v>
      </c>
      <c r="P18" s="17">
        <v>43133</v>
      </c>
      <c r="Q18" s="17"/>
      <c r="R18" s="18" t="s">
        <v>78</v>
      </c>
      <c r="S18" s="19"/>
      <c r="T18" s="20"/>
    </row>
    <row r="19" spans="1:20" x14ac:dyDescent="0.2">
      <c r="A19" s="69"/>
      <c r="B19" s="72"/>
      <c r="C19" s="21"/>
      <c r="D19" s="22" t="s">
        <v>10</v>
      </c>
      <c r="E19" s="123"/>
      <c r="F19" s="123"/>
      <c r="G19" s="124"/>
      <c r="H19" s="23">
        <f>SUM(H3:H18)</f>
        <v>1664.5</v>
      </c>
      <c r="I19" s="23">
        <f>SUM(I3:I18)</f>
        <v>1882</v>
      </c>
      <c r="J19" s="23">
        <f>SUM(J3:J18)/COUNT(J3:J18)</f>
        <v>59.6875</v>
      </c>
      <c r="K19" s="24">
        <f t="shared" si="0"/>
        <v>993.49843750000002</v>
      </c>
      <c r="L19" s="25">
        <f t="shared" si="3"/>
        <v>0.52789502523910736</v>
      </c>
      <c r="M19" s="26">
        <f>I19+N19</f>
        <v>2003</v>
      </c>
      <c r="N19" s="26">
        <f>SUM(N3:N18)</f>
        <v>121</v>
      </c>
      <c r="O19" s="27">
        <f t="shared" si="2"/>
        <v>0.83100349475786317</v>
      </c>
      <c r="P19" s="28"/>
      <c r="Q19" s="28"/>
      <c r="R19" s="29"/>
      <c r="S19" s="30"/>
      <c r="T19" s="6"/>
    </row>
    <row r="20" spans="1:20" s="44" customFormat="1" ht="16.149999999999999" customHeight="1" x14ac:dyDescent="0.2">
      <c r="A20" s="31"/>
      <c r="B20" s="32"/>
      <c r="C20" s="33"/>
      <c r="D20" s="33"/>
      <c r="E20" s="33"/>
      <c r="F20" s="33"/>
      <c r="G20" s="33"/>
      <c r="H20" s="34"/>
      <c r="I20" s="34"/>
      <c r="J20" s="35">
        <f>1-(N19/M19)</f>
        <v>0.93959061407888167</v>
      </c>
      <c r="K20" s="36"/>
      <c r="L20" s="37"/>
      <c r="M20" s="34"/>
      <c r="N20" s="38"/>
      <c r="O20" s="39"/>
      <c r="P20" s="40"/>
      <c r="Q20" s="40"/>
      <c r="R20" s="41"/>
      <c r="S20" s="42"/>
      <c r="T20" s="43"/>
    </row>
    <row r="22" spans="1:20" x14ac:dyDescent="0.2">
      <c r="H22" s="45">
        <f>H19</f>
        <v>1664.5</v>
      </c>
      <c r="I22" s="45">
        <f>I19</f>
        <v>1882</v>
      </c>
      <c r="J22" s="45">
        <f>J19</f>
        <v>59.6875</v>
      </c>
      <c r="K22" s="45" t="e">
        <f>#REF!+#REF!+#REF!+#REF!+#REF!+#REF!+#REF!+#REF!+#REF!+#REF!+K19</f>
        <v>#REF!</v>
      </c>
      <c r="L22" s="45" t="e">
        <f>#REF!+#REF!+#REF!+#REF!+#REF!+#REF!+#REF!+#REF!+#REF!+#REF!+L19</f>
        <v>#REF!</v>
      </c>
      <c r="M22" s="45">
        <f>M19</f>
        <v>2003</v>
      </c>
      <c r="N22" s="45">
        <f>N19</f>
        <v>121</v>
      </c>
    </row>
    <row r="25" spans="1:20" x14ac:dyDescent="0.2">
      <c r="I25" s="45"/>
    </row>
    <row r="1048371" spans="10:10" x14ac:dyDescent="0.2">
      <c r="J1048371" s="12"/>
    </row>
  </sheetData>
  <mergeCells count="19">
    <mergeCell ref="A17:A18"/>
    <mergeCell ref="A14:A16"/>
    <mergeCell ref="B14:B16"/>
    <mergeCell ref="A3:A4"/>
    <mergeCell ref="A5:A7"/>
    <mergeCell ref="A9:A13"/>
    <mergeCell ref="B9:B13"/>
    <mergeCell ref="B5:B7"/>
    <mergeCell ref="E19:G19"/>
    <mergeCell ref="P1:Q1"/>
    <mergeCell ref="R1:R2"/>
    <mergeCell ref="S1:S2"/>
    <mergeCell ref="T1:T2"/>
    <mergeCell ref="H1:N1"/>
    <mergeCell ref="A1:A2"/>
    <mergeCell ref="B1:B2"/>
    <mergeCell ref="C1:C2"/>
    <mergeCell ref="D1:D2"/>
    <mergeCell ref="E1:G1"/>
  </mergeCells>
  <pageMargins left="0.7" right="0.7" top="0.75" bottom="0.75" header="0.3" footer="0.3"/>
  <pageSetup scale="48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8371"/>
  <sheetViews>
    <sheetView zoomScale="80" zoomScaleNormal="80" workbookViewId="0">
      <pane xSplit="4" ySplit="2" topLeftCell="E12" activePane="bottomRight" state="frozen"/>
      <selection pane="topRight" activeCell="E1" sqref="E1"/>
      <selection pane="bottomLeft" activeCell="A3" sqref="A3"/>
      <selection pane="bottomRight" activeCell="E9" sqref="E9:E18"/>
    </sheetView>
  </sheetViews>
  <sheetFormatPr defaultColWidth="8.85546875" defaultRowHeight="12.75" x14ac:dyDescent="0.2"/>
  <cols>
    <col min="1" max="1" width="19.7109375" style="49" customWidth="1"/>
    <col min="2" max="2" width="7.140625" style="49" customWidth="1"/>
    <col min="3" max="3" width="6.85546875" style="49" customWidth="1"/>
    <col min="4" max="4" width="32.42578125" style="49" customWidth="1"/>
    <col min="5" max="7" width="12.7109375" style="49" customWidth="1"/>
    <col min="8" max="10" width="11.42578125" style="49" customWidth="1"/>
    <col min="11" max="11" width="11.42578125" style="49" hidden="1" customWidth="1"/>
    <col min="12" max="12" width="12.28515625" style="49" hidden="1" customWidth="1"/>
    <col min="13" max="13" width="11.42578125" style="49" customWidth="1"/>
    <col min="14" max="14" width="10.28515625" style="49" customWidth="1"/>
    <col min="15" max="15" width="11.28515625" style="49" customWidth="1"/>
    <col min="16" max="17" width="11.7109375" style="49" customWidth="1"/>
    <col min="18" max="18" width="19.7109375" style="49" customWidth="1"/>
    <col min="19" max="19" width="46.5703125" style="49" customWidth="1"/>
    <col min="20" max="20" width="6.7109375" style="87" hidden="1" customWidth="1"/>
    <col min="21" max="16384" width="8.85546875" style="49"/>
  </cols>
  <sheetData>
    <row r="1" spans="1:20" ht="26.25" customHeight="1" x14ac:dyDescent="0.2">
      <c r="A1" s="117" t="s">
        <v>11</v>
      </c>
      <c r="B1" s="119" t="s">
        <v>12</v>
      </c>
      <c r="C1" s="119" t="s">
        <v>13</v>
      </c>
      <c r="D1" s="119" t="s">
        <v>14</v>
      </c>
      <c r="E1" s="122"/>
      <c r="F1" s="122"/>
      <c r="G1" s="121"/>
      <c r="H1" s="120" t="s">
        <v>15</v>
      </c>
      <c r="I1" s="122"/>
      <c r="J1" s="122"/>
      <c r="K1" s="122"/>
      <c r="L1" s="122"/>
      <c r="M1" s="122"/>
      <c r="N1" s="121"/>
      <c r="O1" s="90"/>
      <c r="P1" s="120" t="s">
        <v>16</v>
      </c>
      <c r="Q1" s="121"/>
      <c r="R1" s="111" t="s">
        <v>17</v>
      </c>
      <c r="S1" s="111" t="s">
        <v>18</v>
      </c>
      <c r="T1" s="111" t="s">
        <v>19</v>
      </c>
    </row>
    <row r="2" spans="1:20" ht="51" x14ac:dyDescent="0.2">
      <c r="A2" s="118"/>
      <c r="B2" s="119"/>
      <c r="C2" s="119"/>
      <c r="D2" s="119"/>
      <c r="E2" s="91" t="s">
        <v>20</v>
      </c>
      <c r="F2" s="91" t="s">
        <v>21</v>
      </c>
      <c r="G2" s="91" t="s">
        <v>22</v>
      </c>
      <c r="H2" s="88" t="s">
        <v>23</v>
      </c>
      <c r="I2" s="88" t="s">
        <v>24</v>
      </c>
      <c r="J2" s="88" t="s">
        <v>25</v>
      </c>
      <c r="K2" s="88" t="s">
        <v>26</v>
      </c>
      <c r="L2" s="88" t="s">
        <v>27</v>
      </c>
      <c r="M2" s="88" t="s">
        <v>28</v>
      </c>
      <c r="N2" s="88" t="s">
        <v>3</v>
      </c>
      <c r="O2" s="88" t="s">
        <v>29</v>
      </c>
      <c r="P2" s="91" t="s">
        <v>30</v>
      </c>
      <c r="Q2" s="91" t="s">
        <v>31</v>
      </c>
      <c r="R2" s="112"/>
      <c r="S2" s="112"/>
      <c r="T2" s="112"/>
    </row>
    <row r="3" spans="1:20" ht="55.5" customHeight="1" x14ac:dyDescent="0.2">
      <c r="A3" s="113" t="s">
        <v>51</v>
      </c>
      <c r="B3" s="70">
        <v>30</v>
      </c>
      <c r="C3" s="8">
        <v>1</v>
      </c>
      <c r="D3" s="9" t="s">
        <v>51</v>
      </c>
      <c r="E3" s="10" t="s">
        <v>52</v>
      </c>
      <c r="F3" s="10" t="s">
        <v>52</v>
      </c>
      <c r="G3" s="10" t="s">
        <v>9</v>
      </c>
      <c r="H3" s="12">
        <v>1178</v>
      </c>
      <c r="I3" s="12">
        <v>1534</v>
      </c>
      <c r="J3" s="12">
        <v>100</v>
      </c>
      <c r="K3" s="13">
        <f t="shared" ref="K3:K19" si="0">H3*J3/100</f>
        <v>1178</v>
      </c>
      <c r="L3" s="14">
        <f>K3/I3</f>
        <v>0.76792698826597128</v>
      </c>
      <c r="M3" s="15">
        <f t="shared" ref="M3:M18" si="1">I3+N3</f>
        <v>1534</v>
      </c>
      <c r="N3" s="73">
        <v>0</v>
      </c>
      <c r="O3" s="16">
        <f t="shared" ref="O3:O19" si="2">H3/M3</f>
        <v>0.76792698826597128</v>
      </c>
      <c r="P3" s="17">
        <v>43070</v>
      </c>
      <c r="Q3" s="17">
        <v>43119</v>
      </c>
      <c r="R3" s="78" t="s">
        <v>73</v>
      </c>
      <c r="S3" s="56"/>
      <c r="T3" s="79"/>
    </row>
    <row r="4" spans="1:20" ht="57.75" customHeight="1" x14ac:dyDescent="0.2">
      <c r="A4" s="113"/>
      <c r="B4" s="70">
        <v>6</v>
      </c>
      <c r="C4" s="8">
        <v>1</v>
      </c>
      <c r="D4" s="9" t="s">
        <v>53</v>
      </c>
      <c r="E4" s="10" t="s">
        <v>52</v>
      </c>
      <c r="F4" s="10" t="s">
        <v>52</v>
      </c>
      <c r="G4" s="11" t="s">
        <v>9</v>
      </c>
      <c r="H4" s="12">
        <v>250</v>
      </c>
      <c r="I4" s="15">
        <v>222</v>
      </c>
      <c r="J4" s="12">
        <v>90</v>
      </c>
      <c r="K4" s="13">
        <f t="shared" si="0"/>
        <v>225</v>
      </c>
      <c r="L4" s="14">
        <f t="shared" ref="L4:L19" si="3">K4/I4</f>
        <v>1.0135135135135136</v>
      </c>
      <c r="M4" s="15">
        <f t="shared" si="1"/>
        <v>230</v>
      </c>
      <c r="N4" s="73">
        <v>8</v>
      </c>
      <c r="O4" s="16">
        <f t="shared" si="2"/>
        <v>1.0869565217391304</v>
      </c>
      <c r="P4" s="17">
        <v>43070</v>
      </c>
      <c r="Q4" s="17">
        <v>43119</v>
      </c>
      <c r="R4" s="78" t="s">
        <v>74</v>
      </c>
      <c r="S4" s="56"/>
      <c r="T4" s="79"/>
    </row>
    <row r="5" spans="1:20" ht="25.9" customHeight="1" x14ac:dyDescent="0.2">
      <c r="A5" s="113" t="s">
        <v>50</v>
      </c>
      <c r="B5" s="114">
        <v>3</v>
      </c>
      <c r="C5" s="8">
        <v>1</v>
      </c>
      <c r="D5" s="9" t="s">
        <v>32</v>
      </c>
      <c r="E5" s="10">
        <v>43070</v>
      </c>
      <c r="F5" s="10">
        <v>43070</v>
      </c>
      <c r="G5" s="11" t="s">
        <v>9</v>
      </c>
      <c r="H5" s="12">
        <v>37.5</v>
      </c>
      <c r="I5" s="15">
        <v>9</v>
      </c>
      <c r="J5" s="12">
        <v>20</v>
      </c>
      <c r="K5" s="13">
        <f t="shared" si="0"/>
        <v>7.5</v>
      </c>
      <c r="L5" s="14">
        <f t="shared" si="3"/>
        <v>0.83333333333333337</v>
      </c>
      <c r="M5" s="15">
        <f t="shared" si="1"/>
        <v>37.799999999999997</v>
      </c>
      <c r="N5" s="73">
        <v>28.8</v>
      </c>
      <c r="O5" s="16">
        <f t="shared" si="2"/>
        <v>0.99206349206349209</v>
      </c>
      <c r="P5" s="17">
        <v>43133</v>
      </c>
      <c r="Q5" s="17"/>
      <c r="R5" s="18" t="s">
        <v>75</v>
      </c>
      <c r="S5" s="56"/>
      <c r="T5" s="79"/>
    </row>
    <row r="6" spans="1:20" ht="25.5" x14ac:dyDescent="0.2">
      <c r="A6" s="113"/>
      <c r="B6" s="115"/>
      <c r="C6" s="8">
        <f t="shared" ref="C6:C18" si="4">SUM(C5+1)</f>
        <v>2</v>
      </c>
      <c r="D6" s="9" t="s">
        <v>33</v>
      </c>
      <c r="E6" s="10">
        <v>43070</v>
      </c>
      <c r="F6" s="10">
        <v>43070</v>
      </c>
      <c r="G6" s="11" t="s">
        <v>9</v>
      </c>
      <c r="H6" s="12">
        <v>37.5</v>
      </c>
      <c r="I6" s="15">
        <v>9</v>
      </c>
      <c r="J6" s="12">
        <v>20</v>
      </c>
      <c r="K6" s="13">
        <f t="shared" si="0"/>
        <v>7.5</v>
      </c>
      <c r="L6" s="14">
        <f t="shared" si="3"/>
        <v>0.83333333333333337</v>
      </c>
      <c r="M6" s="15">
        <f t="shared" si="1"/>
        <v>37.5</v>
      </c>
      <c r="N6" s="73">
        <v>28.5</v>
      </c>
      <c r="O6" s="16">
        <f t="shared" si="2"/>
        <v>1</v>
      </c>
      <c r="P6" s="17">
        <v>43133</v>
      </c>
      <c r="Q6" s="17"/>
      <c r="R6" s="18" t="s">
        <v>75</v>
      </c>
      <c r="S6" s="56"/>
      <c r="T6" s="49"/>
    </row>
    <row r="7" spans="1:20" ht="33" customHeight="1" x14ac:dyDescent="0.2">
      <c r="A7" s="113"/>
      <c r="B7" s="116"/>
      <c r="C7" s="8">
        <f t="shared" si="4"/>
        <v>3</v>
      </c>
      <c r="D7" s="9" t="s">
        <v>34</v>
      </c>
      <c r="E7" s="10">
        <v>43070</v>
      </c>
      <c r="F7" s="10">
        <v>43070</v>
      </c>
      <c r="G7" s="11" t="s">
        <v>9</v>
      </c>
      <c r="H7" s="12">
        <v>12.5</v>
      </c>
      <c r="I7" s="15">
        <v>6</v>
      </c>
      <c r="J7" s="12">
        <v>20</v>
      </c>
      <c r="K7" s="13">
        <f t="shared" si="0"/>
        <v>2.5</v>
      </c>
      <c r="L7" s="14">
        <f t="shared" si="3"/>
        <v>0.41666666666666669</v>
      </c>
      <c r="M7" s="15">
        <f t="shared" si="1"/>
        <v>12.5</v>
      </c>
      <c r="N7" s="73">
        <v>6.5</v>
      </c>
      <c r="O7" s="16">
        <f t="shared" si="2"/>
        <v>1</v>
      </c>
      <c r="P7" s="17">
        <v>43133</v>
      </c>
      <c r="Q7" s="17"/>
      <c r="R7" s="18" t="s">
        <v>75</v>
      </c>
      <c r="S7" s="56"/>
      <c r="T7" s="79"/>
    </row>
    <row r="8" spans="1:20" ht="25.9" customHeight="1" x14ac:dyDescent="0.2">
      <c r="A8" s="71" t="s">
        <v>54</v>
      </c>
      <c r="B8" s="89">
        <v>5</v>
      </c>
      <c r="C8" s="8">
        <v>1</v>
      </c>
      <c r="D8" s="9" t="s">
        <v>54</v>
      </c>
      <c r="E8" s="10">
        <v>43399</v>
      </c>
      <c r="F8" s="10">
        <v>43399</v>
      </c>
      <c r="G8" s="11" t="s">
        <v>9</v>
      </c>
      <c r="H8" s="12">
        <v>50</v>
      </c>
      <c r="I8" s="15">
        <v>17</v>
      </c>
      <c r="J8" s="12">
        <v>2</v>
      </c>
      <c r="K8" s="13">
        <f t="shared" si="0"/>
        <v>1</v>
      </c>
      <c r="L8" s="14">
        <f t="shared" si="3"/>
        <v>5.8823529411764705E-2</v>
      </c>
      <c r="M8" s="15">
        <f t="shared" si="1"/>
        <v>50</v>
      </c>
      <c r="N8" s="73">
        <v>33</v>
      </c>
      <c r="O8" s="16">
        <f t="shared" si="2"/>
        <v>1</v>
      </c>
      <c r="P8" s="17">
        <v>43133</v>
      </c>
      <c r="Q8" s="17"/>
      <c r="R8" s="18" t="s">
        <v>75</v>
      </c>
      <c r="S8" s="56"/>
      <c r="T8" s="79"/>
    </row>
    <row r="9" spans="1:20" ht="25.5" x14ac:dyDescent="0.2">
      <c r="A9" s="113" t="s">
        <v>55</v>
      </c>
      <c r="B9" s="125">
        <v>5</v>
      </c>
      <c r="C9" s="8">
        <v>1</v>
      </c>
      <c r="D9" s="9" t="s">
        <v>56</v>
      </c>
      <c r="E9" s="10">
        <v>43046</v>
      </c>
      <c r="F9" s="10" t="s">
        <v>61</v>
      </c>
      <c r="G9" s="11" t="s">
        <v>9</v>
      </c>
      <c r="H9" s="12">
        <v>23</v>
      </c>
      <c r="I9" s="15">
        <v>3</v>
      </c>
      <c r="J9" s="12">
        <v>5</v>
      </c>
      <c r="K9" s="13">
        <f t="shared" si="0"/>
        <v>1.1499999999999999</v>
      </c>
      <c r="L9" s="14">
        <f t="shared" si="3"/>
        <v>0.3833333333333333</v>
      </c>
      <c r="M9" s="15">
        <f t="shared" si="1"/>
        <v>23</v>
      </c>
      <c r="N9" s="73">
        <v>20</v>
      </c>
      <c r="O9" s="16">
        <f t="shared" si="2"/>
        <v>1</v>
      </c>
      <c r="P9" s="17">
        <v>43133</v>
      </c>
      <c r="Q9" s="17"/>
      <c r="R9" s="18" t="s">
        <v>75</v>
      </c>
      <c r="S9" s="56"/>
      <c r="T9" s="49"/>
    </row>
    <row r="10" spans="1:20" ht="25.5" x14ac:dyDescent="0.2">
      <c r="A10" s="113"/>
      <c r="B10" s="125"/>
      <c r="C10" s="8">
        <f t="shared" si="4"/>
        <v>2</v>
      </c>
      <c r="D10" s="9" t="s">
        <v>57</v>
      </c>
      <c r="E10" s="10">
        <v>43046</v>
      </c>
      <c r="F10" s="10" t="s">
        <v>61</v>
      </c>
      <c r="G10" s="11" t="s">
        <v>9</v>
      </c>
      <c r="H10" s="12">
        <v>20</v>
      </c>
      <c r="I10" s="15">
        <v>12</v>
      </c>
      <c r="J10" s="12">
        <v>2</v>
      </c>
      <c r="K10" s="13">
        <f t="shared" si="0"/>
        <v>0.4</v>
      </c>
      <c r="L10" s="14">
        <f t="shared" si="3"/>
        <v>3.3333333333333333E-2</v>
      </c>
      <c r="M10" s="15">
        <f t="shared" si="1"/>
        <v>20</v>
      </c>
      <c r="N10" s="73">
        <v>8</v>
      </c>
      <c r="O10" s="16">
        <f t="shared" si="2"/>
        <v>1</v>
      </c>
      <c r="P10" s="17">
        <v>43133</v>
      </c>
      <c r="Q10" s="17"/>
      <c r="R10" s="18" t="s">
        <v>75</v>
      </c>
      <c r="S10" s="56"/>
      <c r="T10" s="49"/>
    </row>
    <row r="11" spans="1:20" ht="33" customHeight="1" x14ac:dyDescent="0.2">
      <c r="A11" s="113"/>
      <c r="B11" s="125"/>
      <c r="C11" s="8">
        <f t="shared" si="4"/>
        <v>3</v>
      </c>
      <c r="D11" s="9" t="s">
        <v>58</v>
      </c>
      <c r="E11" s="10">
        <v>43046</v>
      </c>
      <c r="F11" s="10" t="s">
        <v>61</v>
      </c>
      <c r="G11" s="11" t="s">
        <v>9</v>
      </c>
      <c r="H11" s="12">
        <v>17</v>
      </c>
      <c r="I11" s="15">
        <v>7</v>
      </c>
      <c r="J11" s="12">
        <v>2</v>
      </c>
      <c r="K11" s="13">
        <f t="shared" si="0"/>
        <v>0.34</v>
      </c>
      <c r="L11" s="14">
        <f t="shared" si="3"/>
        <v>4.8571428571428578E-2</v>
      </c>
      <c r="M11" s="15">
        <f t="shared" si="1"/>
        <v>15</v>
      </c>
      <c r="N11" s="73">
        <v>8</v>
      </c>
      <c r="O11" s="16">
        <f t="shared" si="2"/>
        <v>1.1333333333333333</v>
      </c>
      <c r="P11" s="17">
        <v>43133</v>
      </c>
      <c r="Q11" s="17"/>
      <c r="R11" s="18" t="s">
        <v>75</v>
      </c>
      <c r="S11" s="56"/>
      <c r="T11" s="79"/>
    </row>
    <row r="12" spans="1:20" ht="32.25" customHeight="1" x14ac:dyDescent="0.2">
      <c r="A12" s="113"/>
      <c r="B12" s="125"/>
      <c r="C12" s="8">
        <f t="shared" si="4"/>
        <v>4</v>
      </c>
      <c r="D12" s="9" t="s">
        <v>59</v>
      </c>
      <c r="E12" s="10">
        <v>43056</v>
      </c>
      <c r="F12" s="10" t="s">
        <v>61</v>
      </c>
      <c r="G12" s="11" t="s">
        <v>9</v>
      </c>
      <c r="H12" s="12">
        <v>6</v>
      </c>
      <c r="I12" s="15">
        <v>1</v>
      </c>
      <c r="J12" s="12">
        <v>0</v>
      </c>
      <c r="K12" s="13">
        <f t="shared" si="0"/>
        <v>0</v>
      </c>
      <c r="L12" s="14">
        <f t="shared" si="3"/>
        <v>0</v>
      </c>
      <c r="M12" s="15">
        <f t="shared" si="1"/>
        <v>6</v>
      </c>
      <c r="N12" s="73">
        <v>5</v>
      </c>
      <c r="O12" s="16">
        <f t="shared" si="2"/>
        <v>1</v>
      </c>
      <c r="P12" s="17">
        <v>43133</v>
      </c>
      <c r="Q12" s="17"/>
      <c r="R12" s="18" t="s">
        <v>75</v>
      </c>
      <c r="S12" s="56"/>
      <c r="T12" s="49"/>
    </row>
    <row r="13" spans="1:20" ht="25.5" x14ac:dyDescent="0.2">
      <c r="A13" s="113"/>
      <c r="B13" s="125"/>
      <c r="C13" s="8">
        <f t="shared" si="4"/>
        <v>5</v>
      </c>
      <c r="D13" s="9" t="s">
        <v>60</v>
      </c>
      <c r="E13" s="10">
        <v>43053</v>
      </c>
      <c r="F13" s="10" t="s">
        <v>61</v>
      </c>
      <c r="G13" s="11" t="s">
        <v>9</v>
      </c>
      <c r="H13" s="12">
        <v>10</v>
      </c>
      <c r="I13" s="15">
        <v>1</v>
      </c>
      <c r="J13" s="12">
        <v>5</v>
      </c>
      <c r="K13" s="13">
        <f t="shared" si="0"/>
        <v>0.5</v>
      </c>
      <c r="L13" s="14">
        <f t="shared" si="3"/>
        <v>0.5</v>
      </c>
      <c r="M13" s="15">
        <f t="shared" si="1"/>
        <v>11</v>
      </c>
      <c r="N13" s="73">
        <v>10</v>
      </c>
      <c r="O13" s="16">
        <f t="shared" si="2"/>
        <v>0.90909090909090906</v>
      </c>
      <c r="P13" s="17">
        <v>43133</v>
      </c>
      <c r="Q13" s="17"/>
      <c r="R13" s="18" t="s">
        <v>76</v>
      </c>
      <c r="S13" s="56"/>
      <c r="T13" s="49"/>
    </row>
    <row r="14" spans="1:20" ht="33" customHeight="1" x14ac:dyDescent="0.2">
      <c r="A14" s="126" t="s">
        <v>62</v>
      </c>
      <c r="B14" s="125">
        <v>5</v>
      </c>
      <c r="C14" s="8">
        <v>1</v>
      </c>
      <c r="D14" s="9" t="s">
        <v>63</v>
      </c>
      <c r="E14" s="10">
        <v>43109</v>
      </c>
      <c r="F14" s="10">
        <v>43109</v>
      </c>
      <c r="G14" s="11" t="s">
        <v>9</v>
      </c>
      <c r="H14" s="12">
        <v>7</v>
      </c>
      <c r="I14" s="15"/>
      <c r="J14" s="12">
        <v>0</v>
      </c>
      <c r="K14" s="13">
        <f t="shared" si="0"/>
        <v>0</v>
      </c>
      <c r="L14" s="14" t="e">
        <f t="shared" si="3"/>
        <v>#DIV/0!</v>
      </c>
      <c r="M14" s="15">
        <f t="shared" si="1"/>
        <v>7</v>
      </c>
      <c r="N14" s="73">
        <v>7</v>
      </c>
      <c r="O14" s="16">
        <f t="shared" si="2"/>
        <v>1</v>
      </c>
      <c r="P14" s="17">
        <v>43133</v>
      </c>
      <c r="Q14" s="17"/>
      <c r="R14" s="18"/>
      <c r="S14" s="56"/>
      <c r="T14" s="79"/>
    </row>
    <row r="15" spans="1:20" ht="25.9" customHeight="1" x14ac:dyDescent="0.2">
      <c r="A15" s="127"/>
      <c r="B15" s="125"/>
      <c r="C15" s="8">
        <f t="shared" si="4"/>
        <v>2</v>
      </c>
      <c r="D15" s="9" t="s">
        <v>64</v>
      </c>
      <c r="E15" s="10">
        <v>43109</v>
      </c>
      <c r="F15" s="10">
        <v>43109</v>
      </c>
      <c r="G15" s="11" t="s">
        <v>9</v>
      </c>
      <c r="H15" s="12">
        <v>7</v>
      </c>
      <c r="I15" s="15"/>
      <c r="J15" s="12">
        <v>0</v>
      </c>
      <c r="K15" s="13">
        <f t="shared" si="0"/>
        <v>0</v>
      </c>
      <c r="L15" s="14" t="e">
        <f t="shared" si="3"/>
        <v>#DIV/0!</v>
      </c>
      <c r="M15" s="15">
        <f t="shared" si="1"/>
        <v>8</v>
      </c>
      <c r="N15" s="73">
        <v>8</v>
      </c>
      <c r="O15" s="16">
        <f t="shared" si="2"/>
        <v>0.875</v>
      </c>
      <c r="P15" s="17">
        <v>43133</v>
      </c>
      <c r="Q15" s="17"/>
      <c r="R15" s="18"/>
      <c r="S15" s="56"/>
      <c r="T15" s="79"/>
    </row>
    <row r="16" spans="1:20" ht="33" customHeight="1" x14ac:dyDescent="0.2">
      <c r="A16" s="128"/>
      <c r="B16" s="125"/>
      <c r="C16" s="8">
        <f t="shared" si="4"/>
        <v>3</v>
      </c>
      <c r="D16" s="9" t="s">
        <v>67</v>
      </c>
      <c r="E16" s="10">
        <v>43109</v>
      </c>
      <c r="F16" s="10">
        <v>43109</v>
      </c>
      <c r="G16" s="11" t="s">
        <v>9</v>
      </c>
      <c r="H16" s="12">
        <v>4</v>
      </c>
      <c r="I16" s="15"/>
      <c r="J16" s="12">
        <v>0</v>
      </c>
      <c r="K16" s="13">
        <f t="shared" si="0"/>
        <v>0</v>
      </c>
      <c r="L16" s="14" t="e">
        <f t="shared" si="3"/>
        <v>#DIV/0!</v>
      </c>
      <c r="M16" s="15">
        <f t="shared" si="1"/>
        <v>4</v>
      </c>
      <c r="N16" s="73">
        <v>4</v>
      </c>
      <c r="O16" s="16">
        <f t="shared" si="2"/>
        <v>1</v>
      </c>
      <c r="P16" s="17">
        <v>43133</v>
      </c>
      <c r="Q16" s="17"/>
      <c r="R16" s="18"/>
      <c r="S16" s="56"/>
      <c r="T16" s="79"/>
    </row>
    <row r="17" spans="1:20" ht="33" customHeight="1" x14ac:dyDescent="0.2">
      <c r="A17" s="126" t="s">
        <v>70</v>
      </c>
      <c r="B17" s="89"/>
      <c r="C17" s="8">
        <v>1</v>
      </c>
      <c r="D17" s="9" t="s">
        <v>71</v>
      </c>
      <c r="E17" s="10" t="s">
        <v>52</v>
      </c>
      <c r="F17" s="10" t="s">
        <v>52</v>
      </c>
      <c r="G17" s="11" t="s">
        <v>9</v>
      </c>
      <c r="H17" s="12">
        <v>2</v>
      </c>
      <c r="I17" s="15"/>
      <c r="J17" s="12">
        <v>0</v>
      </c>
      <c r="K17" s="13">
        <f t="shared" si="0"/>
        <v>0</v>
      </c>
      <c r="L17" s="14" t="e">
        <f t="shared" si="3"/>
        <v>#DIV/0!</v>
      </c>
      <c r="M17" s="15">
        <f t="shared" si="1"/>
        <v>2</v>
      </c>
      <c r="N17" s="73">
        <v>2</v>
      </c>
      <c r="O17" s="16">
        <f t="shared" si="2"/>
        <v>1</v>
      </c>
      <c r="P17" s="17">
        <v>43133</v>
      </c>
      <c r="Q17" s="17"/>
      <c r="R17" s="18" t="s">
        <v>76</v>
      </c>
      <c r="S17" s="56"/>
      <c r="T17" s="79"/>
    </row>
    <row r="18" spans="1:20" ht="25.9" customHeight="1" x14ac:dyDescent="0.2">
      <c r="A18" s="128"/>
      <c r="B18" s="89"/>
      <c r="C18" s="8">
        <f t="shared" si="4"/>
        <v>2</v>
      </c>
      <c r="D18" s="9" t="s">
        <v>72</v>
      </c>
      <c r="E18" s="10" t="s">
        <v>52</v>
      </c>
      <c r="F18" s="10" t="s">
        <v>52</v>
      </c>
      <c r="G18" s="11" t="s">
        <v>9</v>
      </c>
      <c r="H18" s="12">
        <v>3</v>
      </c>
      <c r="I18" s="15"/>
      <c r="J18" s="12">
        <v>0</v>
      </c>
      <c r="K18" s="13">
        <f t="shared" si="0"/>
        <v>0</v>
      </c>
      <c r="L18" s="14" t="e">
        <f t="shared" si="3"/>
        <v>#DIV/0!</v>
      </c>
      <c r="M18" s="15">
        <f t="shared" si="1"/>
        <v>3</v>
      </c>
      <c r="N18" s="73">
        <v>3</v>
      </c>
      <c r="O18" s="16">
        <f t="shared" si="2"/>
        <v>1</v>
      </c>
      <c r="P18" s="17">
        <v>43133</v>
      </c>
      <c r="Q18" s="17"/>
      <c r="R18" s="18" t="s">
        <v>76</v>
      </c>
      <c r="S18" s="56"/>
      <c r="T18" s="79"/>
    </row>
    <row r="19" spans="1:20" x14ac:dyDescent="0.2">
      <c r="A19" s="69"/>
      <c r="B19" s="80"/>
      <c r="C19" s="21"/>
      <c r="D19" s="22" t="s">
        <v>10</v>
      </c>
      <c r="E19" s="123"/>
      <c r="F19" s="123"/>
      <c r="G19" s="124"/>
      <c r="H19" s="23">
        <f>SUM(H3:H18)</f>
        <v>1664.5</v>
      </c>
      <c r="I19" s="23">
        <f>SUM(I3:I18)</f>
        <v>1821</v>
      </c>
      <c r="J19" s="23">
        <f>SUM(J3:J18)/COUNT(J3:J18)</f>
        <v>16.625</v>
      </c>
      <c r="K19" s="24">
        <f t="shared" si="0"/>
        <v>276.72312499999998</v>
      </c>
      <c r="L19" s="25">
        <f t="shared" si="3"/>
        <v>0.15196217737506865</v>
      </c>
      <c r="M19" s="26">
        <f>I19+N19</f>
        <v>2000.8</v>
      </c>
      <c r="N19" s="26">
        <f>SUM(N3:N18)</f>
        <v>179.8</v>
      </c>
      <c r="O19" s="27">
        <f t="shared" si="2"/>
        <v>0.83191723310675736</v>
      </c>
      <c r="P19" s="28"/>
      <c r="Q19" s="28"/>
      <c r="R19" s="29"/>
      <c r="S19" s="81"/>
      <c r="T19" s="49"/>
    </row>
    <row r="20" spans="1:20" s="85" customFormat="1" ht="16.149999999999999" customHeight="1" x14ac:dyDescent="0.2">
      <c r="A20" s="31"/>
      <c r="B20" s="82"/>
      <c r="C20" s="33"/>
      <c r="D20" s="33"/>
      <c r="E20" s="33"/>
      <c r="F20" s="33"/>
      <c r="G20" s="33"/>
      <c r="H20" s="34"/>
      <c r="I20" s="34"/>
      <c r="J20" s="35">
        <f>1-(N19/M19)</f>
        <v>0.91013594562175126</v>
      </c>
      <c r="K20" s="36"/>
      <c r="L20" s="37"/>
      <c r="M20" s="34"/>
      <c r="N20" s="38"/>
      <c r="O20" s="39"/>
      <c r="P20" s="40"/>
      <c r="Q20" s="40"/>
      <c r="R20" s="41"/>
      <c r="S20" s="83"/>
      <c r="T20" s="84"/>
    </row>
    <row r="22" spans="1:20" x14ac:dyDescent="0.2">
      <c r="H22" s="86">
        <f>H19</f>
        <v>1664.5</v>
      </c>
      <c r="I22" s="86">
        <f>I19</f>
        <v>1821</v>
      </c>
      <c r="J22" s="86">
        <f>J19</f>
        <v>16.625</v>
      </c>
      <c r="K22" s="86" t="e">
        <f>#REF!+#REF!+#REF!+#REF!+#REF!+#REF!+#REF!+#REF!+#REF!+#REF!+K19</f>
        <v>#REF!</v>
      </c>
      <c r="L22" s="86" t="e">
        <f>#REF!+#REF!+#REF!+#REF!+#REF!+#REF!+#REF!+#REF!+#REF!+#REF!+L19</f>
        <v>#REF!</v>
      </c>
      <c r="M22" s="86">
        <f>M19</f>
        <v>2000.8</v>
      </c>
      <c r="N22" s="86">
        <f>N19</f>
        <v>179.8</v>
      </c>
    </row>
    <row r="1048371" spans="10:10" x14ac:dyDescent="0.2">
      <c r="J1048371" s="12"/>
    </row>
  </sheetData>
  <mergeCells count="19">
    <mergeCell ref="P1:Q1"/>
    <mergeCell ref="R1:R2"/>
    <mergeCell ref="S1:S2"/>
    <mergeCell ref="T1:T2"/>
    <mergeCell ref="A9:A13"/>
    <mergeCell ref="B9:B13"/>
    <mergeCell ref="A5:A7"/>
    <mergeCell ref="B5:B7"/>
    <mergeCell ref="A1:A2"/>
    <mergeCell ref="B1:B2"/>
    <mergeCell ref="H1:N1"/>
    <mergeCell ref="E19:G19"/>
    <mergeCell ref="A14:A16"/>
    <mergeCell ref="B14:B16"/>
    <mergeCell ref="A17:A18"/>
    <mergeCell ref="C1:C2"/>
    <mergeCell ref="D1:D2"/>
    <mergeCell ref="E1:G1"/>
    <mergeCell ref="A3:A4"/>
  </mergeCells>
  <pageMargins left="0.7" right="0.7" top="0.75" bottom="0.75" header="0.3" footer="0.3"/>
  <pageSetup scale="48" fitToHeight="0"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8371"/>
  <sheetViews>
    <sheetView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16" sqref="H16"/>
    </sheetView>
  </sheetViews>
  <sheetFormatPr defaultColWidth="8.85546875" defaultRowHeight="12.75" x14ac:dyDescent="0.2"/>
  <cols>
    <col min="1" max="1" width="19.7109375" style="49" customWidth="1"/>
    <col min="2" max="2" width="7.140625" style="49" customWidth="1"/>
    <col min="3" max="3" width="6.85546875" style="49" customWidth="1"/>
    <col min="4" max="4" width="32.42578125" style="49" customWidth="1"/>
    <col min="5" max="7" width="12.7109375" style="49" customWidth="1"/>
    <col min="8" max="10" width="11.42578125" style="49" customWidth="1"/>
    <col min="11" max="11" width="11.42578125" style="49" hidden="1" customWidth="1"/>
    <col min="12" max="12" width="12.28515625" style="49" hidden="1" customWidth="1"/>
    <col min="13" max="13" width="11.42578125" style="49" customWidth="1"/>
    <col min="14" max="14" width="10.28515625" style="49" customWidth="1"/>
    <col min="15" max="15" width="11.28515625" style="49" customWidth="1"/>
    <col min="16" max="17" width="11.7109375" style="49" customWidth="1"/>
    <col min="18" max="18" width="19.7109375" style="49" customWidth="1"/>
    <col min="19" max="19" width="46.5703125" style="49" customWidth="1"/>
    <col min="20" max="20" width="6.7109375" style="87" hidden="1" customWidth="1"/>
    <col min="21" max="16384" width="8.85546875" style="49"/>
  </cols>
  <sheetData>
    <row r="1" spans="1:20" ht="26.25" customHeight="1" x14ac:dyDescent="0.2">
      <c r="A1" s="117" t="s">
        <v>11</v>
      </c>
      <c r="B1" s="119" t="s">
        <v>12</v>
      </c>
      <c r="C1" s="119" t="s">
        <v>13</v>
      </c>
      <c r="D1" s="119" t="s">
        <v>14</v>
      </c>
      <c r="E1" s="122"/>
      <c r="F1" s="122"/>
      <c r="G1" s="121"/>
      <c r="H1" s="120" t="s">
        <v>15</v>
      </c>
      <c r="I1" s="122"/>
      <c r="J1" s="122"/>
      <c r="K1" s="122"/>
      <c r="L1" s="122"/>
      <c r="M1" s="122"/>
      <c r="N1" s="121"/>
      <c r="O1" s="77"/>
      <c r="P1" s="120" t="s">
        <v>16</v>
      </c>
      <c r="Q1" s="121"/>
      <c r="R1" s="111" t="s">
        <v>17</v>
      </c>
      <c r="S1" s="111" t="s">
        <v>18</v>
      </c>
      <c r="T1" s="111" t="s">
        <v>19</v>
      </c>
    </row>
    <row r="2" spans="1:20" ht="51" x14ac:dyDescent="0.2">
      <c r="A2" s="118"/>
      <c r="B2" s="119"/>
      <c r="C2" s="119"/>
      <c r="D2" s="119"/>
      <c r="E2" s="76" t="s">
        <v>20</v>
      </c>
      <c r="F2" s="76" t="s">
        <v>21</v>
      </c>
      <c r="G2" s="76" t="s">
        <v>22</v>
      </c>
      <c r="H2" s="74" t="s">
        <v>23</v>
      </c>
      <c r="I2" s="74" t="s">
        <v>24</v>
      </c>
      <c r="J2" s="74" t="s">
        <v>25</v>
      </c>
      <c r="K2" s="74" t="s">
        <v>26</v>
      </c>
      <c r="L2" s="74" t="s">
        <v>27</v>
      </c>
      <c r="M2" s="74" t="s">
        <v>28</v>
      </c>
      <c r="N2" s="74" t="s">
        <v>3</v>
      </c>
      <c r="O2" s="74" t="s">
        <v>29</v>
      </c>
      <c r="P2" s="76" t="s">
        <v>30</v>
      </c>
      <c r="Q2" s="76" t="s">
        <v>31</v>
      </c>
      <c r="R2" s="112"/>
      <c r="S2" s="112"/>
      <c r="T2" s="112"/>
    </row>
    <row r="3" spans="1:20" ht="33" customHeight="1" x14ac:dyDescent="0.2">
      <c r="A3" s="113" t="s">
        <v>51</v>
      </c>
      <c r="B3" s="70">
        <v>30</v>
      </c>
      <c r="C3" s="8">
        <v>1</v>
      </c>
      <c r="D3" s="9" t="s">
        <v>51</v>
      </c>
      <c r="E3" s="10" t="s">
        <v>52</v>
      </c>
      <c r="F3" s="10" t="s">
        <v>52</v>
      </c>
      <c r="G3" s="10" t="s">
        <v>9</v>
      </c>
      <c r="H3" s="12">
        <v>1178</v>
      </c>
      <c r="I3" s="12">
        <v>1533</v>
      </c>
      <c r="J3" s="12">
        <v>99</v>
      </c>
      <c r="K3" s="13">
        <f t="shared" ref="K3:K19" si="0">H3*J3/100</f>
        <v>1166.22</v>
      </c>
      <c r="L3" s="14">
        <f>K3/I3</f>
        <v>0.76074363992172211</v>
      </c>
      <c r="M3" s="15">
        <f t="shared" ref="M3:M18" si="1">I3+N3</f>
        <v>1534</v>
      </c>
      <c r="N3" s="73">
        <v>1</v>
      </c>
      <c r="O3" s="16">
        <f t="shared" ref="O3:O19" si="2">H3/M3</f>
        <v>0.76792698826597128</v>
      </c>
      <c r="P3" s="17">
        <v>43070</v>
      </c>
      <c r="Q3" s="17">
        <v>43105</v>
      </c>
      <c r="R3" s="18"/>
      <c r="S3" s="56"/>
      <c r="T3" s="79"/>
    </row>
    <row r="4" spans="1:20" ht="33" customHeight="1" x14ac:dyDescent="0.2">
      <c r="A4" s="113"/>
      <c r="B4" s="70">
        <v>6</v>
      </c>
      <c r="C4" s="8">
        <v>1</v>
      </c>
      <c r="D4" s="9" t="s">
        <v>53</v>
      </c>
      <c r="E4" s="10" t="s">
        <v>52</v>
      </c>
      <c r="F4" s="10" t="s">
        <v>52</v>
      </c>
      <c r="G4" s="11" t="s">
        <v>9</v>
      </c>
      <c r="H4" s="12">
        <v>250</v>
      </c>
      <c r="I4" s="15">
        <v>220</v>
      </c>
      <c r="J4" s="12">
        <v>90</v>
      </c>
      <c r="K4" s="13">
        <f t="shared" si="0"/>
        <v>225</v>
      </c>
      <c r="L4" s="14">
        <f t="shared" ref="L4:L19" si="3">K4/I4</f>
        <v>1.0227272727272727</v>
      </c>
      <c r="M4" s="15">
        <f t="shared" si="1"/>
        <v>231</v>
      </c>
      <c r="N4" s="73">
        <v>11</v>
      </c>
      <c r="O4" s="16">
        <f t="shared" si="2"/>
        <v>1.0822510822510822</v>
      </c>
      <c r="P4" s="17">
        <v>43070</v>
      </c>
      <c r="Q4" s="17">
        <v>43105</v>
      </c>
      <c r="R4" s="18"/>
      <c r="S4" s="56"/>
      <c r="T4" s="79"/>
    </row>
    <row r="5" spans="1:20" ht="25.9" customHeight="1" x14ac:dyDescent="0.2">
      <c r="A5" s="113" t="s">
        <v>50</v>
      </c>
      <c r="B5" s="114">
        <v>3</v>
      </c>
      <c r="C5" s="8">
        <v>1</v>
      </c>
      <c r="D5" s="9" t="s">
        <v>32</v>
      </c>
      <c r="E5" s="10">
        <v>43070</v>
      </c>
      <c r="F5" s="10">
        <v>43070</v>
      </c>
      <c r="G5" s="11" t="s">
        <v>9</v>
      </c>
      <c r="H5" s="12">
        <v>37.5</v>
      </c>
      <c r="I5" s="15">
        <v>2.5</v>
      </c>
      <c r="J5" s="12">
        <v>5</v>
      </c>
      <c r="K5" s="13">
        <f t="shared" si="0"/>
        <v>1.875</v>
      </c>
      <c r="L5" s="14">
        <f t="shared" si="3"/>
        <v>0.75</v>
      </c>
      <c r="M5" s="15">
        <f t="shared" si="1"/>
        <v>37.5</v>
      </c>
      <c r="N5" s="73">
        <v>35</v>
      </c>
      <c r="O5" s="16">
        <f t="shared" si="2"/>
        <v>1</v>
      </c>
      <c r="P5" s="17">
        <v>43133</v>
      </c>
      <c r="Q5" s="17"/>
      <c r="R5" s="18"/>
      <c r="S5" s="56"/>
      <c r="T5" s="79"/>
    </row>
    <row r="6" spans="1:20" ht="25.5" x14ac:dyDescent="0.2">
      <c r="A6" s="113"/>
      <c r="B6" s="115"/>
      <c r="C6" s="8">
        <f t="shared" ref="C6:C18" si="4">SUM(C5+1)</f>
        <v>2</v>
      </c>
      <c r="D6" s="9" t="s">
        <v>33</v>
      </c>
      <c r="E6" s="10">
        <v>43070</v>
      </c>
      <c r="F6" s="10">
        <v>43070</v>
      </c>
      <c r="G6" s="11" t="s">
        <v>9</v>
      </c>
      <c r="H6" s="12">
        <v>37.5</v>
      </c>
      <c r="I6" s="15">
        <v>2.5</v>
      </c>
      <c r="J6" s="12">
        <v>5</v>
      </c>
      <c r="K6" s="13">
        <f t="shared" si="0"/>
        <v>1.875</v>
      </c>
      <c r="L6" s="14">
        <f t="shared" si="3"/>
        <v>0.75</v>
      </c>
      <c r="M6" s="15">
        <f t="shared" si="1"/>
        <v>37.5</v>
      </c>
      <c r="N6" s="73">
        <v>35</v>
      </c>
      <c r="O6" s="16">
        <f t="shared" si="2"/>
        <v>1</v>
      </c>
      <c r="P6" s="17">
        <v>43133</v>
      </c>
      <c r="Q6" s="17"/>
      <c r="R6" s="18"/>
      <c r="S6" s="56"/>
      <c r="T6" s="49"/>
    </row>
    <row r="7" spans="1:20" ht="33" customHeight="1" x14ac:dyDescent="0.2">
      <c r="A7" s="113"/>
      <c r="B7" s="116"/>
      <c r="C7" s="8">
        <f t="shared" si="4"/>
        <v>3</v>
      </c>
      <c r="D7" s="9" t="s">
        <v>34</v>
      </c>
      <c r="E7" s="10">
        <v>43070</v>
      </c>
      <c r="F7" s="10">
        <v>43070</v>
      </c>
      <c r="G7" s="11" t="s">
        <v>9</v>
      </c>
      <c r="H7" s="12">
        <v>12.5</v>
      </c>
      <c r="I7" s="15">
        <v>1</v>
      </c>
      <c r="J7" s="12">
        <v>2</v>
      </c>
      <c r="K7" s="13">
        <f t="shared" si="0"/>
        <v>0.25</v>
      </c>
      <c r="L7" s="14">
        <f t="shared" si="3"/>
        <v>0.25</v>
      </c>
      <c r="M7" s="15">
        <f t="shared" si="1"/>
        <v>12.5</v>
      </c>
      <c r="N7" s="73">
        <v>11.5</v>
      </c>
      <c r="O7" s="16">
        <f t="shared" si="2"/>
        <v>1</v>
      </c>
      <c r="P7" s="17">
        <v>43133</v>
      </c>
      <c r="Q7" s="17"/>
      <c r="R7" s="18"/>
      <c r="S7" s="56"/>
      <c r="T7" s="79"/>
    </row>
    <row r="8" spans="1:20" ht="25.9" customHeight="1" x14ac:dyDescent="0.2">
      <c r="A8" s="71" t="s">
        <v>54</v>
      </c>
      <c r="B8" s="75">
        <v>5</v>
      </c>
      <c r="C8" s="8">
        <v>1</v>
      </c>
      <c r="D8" s="9" t="s">
        <v>54</v>
      </c>
      <c r="E8" s="10">
        <v>43399</v>
      </c>
      <c r="F8" s="10">
        <v>43399</v>
      </c>
      <c r="G8" s="11" t="s">
        <v>9</v>
      </c>
      <c r="H8" s="12">
        <v>50</v>
      </c>
      <c r="I8" s="15">
        <v>4</v>
      </c>
      <c r="J8" s="12">
        <v>2</v>
      </c>
      <c r="K8" s="13">
        <f t="shared" si="0"/>
        <v>1</v>
      </c>
      <c r="L8" s="14">
        <f t="shared" si="3"/>
        <v>0.25</v>
      </c>
      <c r="M8" s="15">
        <f t="shared" si="1"/>
        <v>50</v>
      </c>
      <c r="N8" s="73">
        <v>46</v>
      </c>
      <c r="O8" s="16">
        <f t="shared" si="2"/>
        <v>1</v>
      </c>
      <c r="P8" s="17">
        <v>43133</v>
      </c>
      <c r="Q8" s="17"/>
      <c r="R8" s="18"/>
      <c r="S8" s="56"/>
      <c r="T8" s="79"/>
    </row>
    <row r="9" spans="1:20" ht="25.5" x14ac:dyDescent="0.2">
      <c r="A9" s="113" t="s">
        <v>55</v>
      </c>
      <c r="B9" s="125">
        <v>5</v>
      </c>
      <c r="C9" s="8">
        <v>1</v>
      </c>
      <c r="D9" s="9" t="s">
        <v>56</v>
      </c>
      <c r="E9" s="10" t="s">
        <v>61</v>
      </c>
      <c r="F9" s="10" t="s">
        <v>61</v>
      </c>
      <c r="G9" s="11" t="s">
        <v>9</v>
      </c>
      <c r="H9" s="12">
        <v>23</v>
      </c>
      <c r="I9" s="15">
        <v>3</v>
      </c>
      <c r="J9" s="12">
        <v>5</v>
      </c>
      <c r="K9" s="13">
        <f t="shared" si="0"/>
        <v>1.1499999999999999</v>
      </c>
      <c r="L9" s="14">
        <f t="shared" si="3"/>
        <v>0.3833333333333333</v>
      </c>
      <c r="M9" s="15">
        <f t="shared" si="1"/>
        <v>23</v>
      </c>
      <c r="N9" s="73">
        <v>20</v>
      </c>
      <c r="O9" s="16">
        <f t="shared" si="2"/>
        <v>1</v>
      </c>
      <c r="P9" s="17">
        <v>43133</v>
      </c>
      <c r="Q9" s="17"/>
      <c r="R9" s="18"/>
      <c r="S9" s="56"/>
      <c r="T9" s="49"/>
    </row>
    <row r="10" spans="1:20" ht="25.5" x14ac:dyDescent="0.2">
      <c r="A10" s="113"/>
      <c r="B10" s="125"/>
      <c r="C10" s="8">
        <f t="shared" si="4"/>
        <v>2</v>
      </c>
      <c r="D10" s="9" t="s">
        <v>57</v>
      </c>
      <c r="E10" s="10" t="s">
        <v>61</v>
      </c>
      <c r="F10" s="10" t="s">
        <v>61</v>
      </c>
      <c r="G10" s="11" t="s">
        <v>9</v>
      </c>
      <c r="H10" s="12">
        <v>20</v>
      </c>
      <c r="I10" s="15">
        <v>2</v>
      </c>
      <c r="J10" s="12">
        <v>2</v>
      </c>
      <c r="K10" s="13">
        <f t="shared" si="0"/>
        <v>0.4</v>
      </c>
      <c r="L10" s="14">
        <f t="shared" si="3"/>
        <v>0.2</v>
      </c>
      <c r="M10" s="15">
        <f t="shared" si="1"/>
        <v>20</v>
      </c>
      <c r="N10" s="73">
        <v>18</v>
      </c>
      <c r="O10" s="16">
        <f t="shared" si="2"/>
        <v>1</v>
      </c>
      <c r="P10" s="17">
        <v>43133</v>
      </c>
      <c r="Q10" s="17"/>
      <c r="R10" s="18"/>
      <c r="S10" s="56"/>
      <c r="T10" s="49"/>
    </row>
    <row r="11" spans="1:20" ht="33" customHeight="1" x14ac:dyDescent="0.2">
      <c r="A11" s="113"/>
      <c r="B11" s="125"/>
      <c r="C11" s="8">
        <f t="shared" si="4"/>
        <v>3</v>
      </c>
      <c r="D11" s="9" t="s">
        <v>58</v>
      </c>
      <c r="E11" s="10" t="s">
        <v>61</v>
      </c>
      <c r="F11" s="10" t="s">
        <v>61</v>
      </c>
      <c r="G11" s="11" t="s">
        <v>9</v>
      </c>
      <c r="H11" s="12">
        <v>17</v>
      </c>
      <c r="I11" s="15">
        <v>1</v>
      </c>
      <c r="J11" s="12">
        <v>2</v>
      </c>
      <c r="K11" s="13">
        <f t="shared" si="0"/>
        <v>0.34</v>
      </c>
      <c r="L11" s="14">
        <f t="shared" si="3"/>
        <v>0.34</v>
      </c>
      <c r="M11" s="15">
        <f t="shared" si="1"/>
        <v>17</v>
      </c>
      <c r="N11" s="73">
        <v>16</v>
      </c>
      <c r="O11" s="16">
        <f t="shared" si="2"/>
        <v>1</v>
      </c>
      <c r="P11" s="17">
        <v>43133</v>
      </c>
      <c r="Q11" s="17"/>
      <c r="R11" s="18"/>
      <c r="S11" s="56"/>
      <c r="T11" s="79"/>
    </row>
    <row r="12" spans="1:20" ht="32.25" customHeight="1" x14ac:dyDescent="0.2">
      <c r="A12" s="113"/>
      <c r="B12" s="125"/>
      <c r="C12" s="8">
        <f t="shared" si="4"/>
        <v>4</v>
      </c>
      <c r="D12" s="9" t="s">
        <v>59</v>
      </c>
      <c r="E12" s="10" t="s">
        <v>61</v>
      </c>
      <c r="F12" s="10" t="s">
        <v>61</v>
      </c>
      <c r="G12" s="11" t="s">
        <v>9</v>
      </c>
      <c r="H12" s="12">
        <v>6</v>
      </c>
      <c r="I12" s="15"/>
      <c r="J12" s="12">
        <v>0</v>
      </c>
      <c r="K12" s="13">
        <f t="shared" si="0"/>
        <v>0</v>
      </c>
      <c r="L12" s="14" t="e">
        <f t="shared" si="3"/>
        <v>#DIV/0!</v>
      </c>
      <c r="M12" s="15">
        <f t="shared" si="1"/>
        <v>6</v>
      </c>
      <c r="N12" s="73">
        <v>6</v>
      </c>
      <c r="O12" s="16">
        <f t="shared" si="2"/>
        <v>1</v>
      </c>
      <c r="P12" s="17">
        <v>43133</v>
      </c>
      <c r="Q12" s="17"/>
      <c r="R12" s="18"/>
      <c r="S12" s="56"/>
      <c r="T12" s="49"/>
    </row>
    <row r="13" spans="1:20" ht="25.5" x14ac:dyDescent="0.2">
      <c r="A13" s="113"/>
      <c r="B13" s="125"/>
      <c r="C13" s="8">
        <f t="shared" si="4"/>
        <v>5</v>
      </c>
      <c r="D13" s="9" t="s">
        <v>60</v>
      </c>
      <c r="E13" s="10" t="s">
        <v>61</v>
      </c>
      <c r="F13" s="10" t="s">
        <v>61</v>
      </c>
      <c r="G13" s="11" t="s">
        <v>9</v>
      </c>
      <c r="H13" s="12">
        <v>10</v>
      </c>
      <c r="I13" s="15">
        <v>1</v>
      </c>
      <c r="J13" s="12">
        <v>5</v>
      </c>
      <c r="K13" s="13">
        <f t="shared" si="0"/>
        <v>0.5</v>
      </c>
      <c r="L13" s="14">
        <f t="shared" si="3"/>
        <v>0.5</v>
      </c>
      <c r="M13" s="15">
        <f t="shared" si="1"/>
        <v>11</v>
      </c>
      <c r="N13" s="73">
        <v>10</v>
      </c>
      <c r="O13" s="16">
        <f t="shared" si="2"/>
        <v>0.90909090909090906</v>
      </c>
      <c r="P13" s="17">
        <v>43133</v>
      </c>
      <c r="Q13" s="17"/>
      <c r="R13" s="18"/>
      <c r="S13" s="56"/>
      <c r="T13" s="49"/>
    </row>
    <row r="14" spans="1:20" ht="33" customHeight="1" x14ac:dyDescent="0.2">
      <c r="A14" s="126" t="s">
        <v>62</v>
      </c>
      <c r="B14" s="125">
        <v>5</v>
      </c>
      <c r="C14" s="8">
        <v>1</v>
      </c>
      <c r="D14" s="9" t="s">
        <v>63</v>
      </c>
      <c r="E14" s="10" t="s">
        <v>61</v>
      </c>
      <c r="F14" s="10" t="s">
        <v>61</v>
      </c>
      <c r="G14" s="11" t="s">
        <v>9</v>
      </c>
      <c r="H14" s="12">
        <v>7</v>
      </c>
      <c r="I14" s="15"/>
      <c r="J14" s="12">
        <v>0</v>
      </c>
      <c r="K14" s="13">
        <f t="shared" si="0"/>
        <v>0</v>
      </c>
      <c r="L14" s="14" t="e">
        <f t="shared" si="3"/>
        <v>#DIV/0!</v>
      </c>
      <c r="M14" s="15">
        <f t="shared" si="1"/>
        <v>7</v>
      </c>
      <c r="N14" s="73">
        <v>7</v>
      </c>
      <c r="O14" s="16">
        <f t="shared" si="2"/>
        <v>1</v>
      </c>
      <c r="P14" s="17">
        <v>43133</v>
      </c>
      <c r="Q14" s="17"/>
      <c r="R14" s="18"/>
      <c r="S14" s="56"/>
      <c r="T14" s="79"/>
    </row>
    <row r="15" spans="1:20" ht="25.9" customHeight="1" x14ac:dyDescent="0.2">
      <c r="A15" s="127"/>
      <c r="B15" s="125"/>
      <c r="C15" s="8">
        <f t="shared" si="4"/>
        <v>2</v>
      </c>
      <c r="D15" s="9" t="s">
        <v>64</v>
      </c>
      <c r="E15" s="10" t="s">
        <v>61</v>
      </c>
      <c r="F15" s="10" t="s">
        <v>61</v>
      </c>
      <c r="G15" s="11" t="s">
        <v>9</v>
      </c>
      <c r="H15" s="12">
        <v>8</v>
      </c>
      <c r="I15" s="15"/>
      <c r="J15" s="12">
        <v>0</v>
      </c>
      <c r="K15" s="13">
        <f t="shared" si="0"/>
        <v>0</v>
      </c>
      <c r="L15" s="14" t="e">
        <f t="shared" si="3"/>
        <v>#DIV/0!</v>
      </c>
      <c r="M15" s="15">
        <f t="shared" si="1"/>
        <v>8</v>
      </c>
      <c r="N15" s="73">
        <v>8</v>
      </c>
      <c r="O15" s="16">
        <f t="shared" si="2"/>
        <v>1</v>
      </c>
      <c r="P15" s="17">
        <v>43133</v>
      </c>
      <c r="Q15" s="17"/>
      <c r="R15" s="18"/>
      <c r="S15" s="56"/>
      <c r="T15" s="79"/>
    </row>
    <row r="16" spans="1:20" x14ac:dyDescent="0.2">
      <c r="A16" s="127"/>
      <c r="B16" s="125"/>
      <c r="C16" s="8">
        <f t="shared" si="4"/>
        <v>3</v>
      </c>
      <c r="D16" s="9" t="s">
        <v>65</v>
      </c>
      <c r="E16" s="10" t="s">
        <v>61</v>
      </c>
      <c r="F16" s="10" t="s">
        <v>61</v>
      </c>
      <c r="G16" s="11" t="s">
        <v>9</v>
      </c>
      <c r="H16" s="12">
        <v>6</v>
      </c>
      <c r="I16" s="15"/>
      <c r="J16" s="12">
        <v>0</v>
      </c>
      <c r="K16" s="13">
        <f t="shared" si="0"/>
        <v>0</v>
      </c>
      <c r="L16" s="14" t="e">
        <f t="shared" si="3"/>
        <v>#DIV/0!</v>
      </c>
      <c r="M16" s="15">
        <f t="shared" si="1"/>
        <v>6</v>
      </c>
      <c r="N16" s="73">
        <v>6</v>
      </c>
      <c r="O16" s="16">
        <f t="shared" si="2"/>
        <v>1</v>
      </c>
      <c r="P16" s="17">
        <v>43133</v>
      </c>
      <c r="Q16" s="17"/>
      <c r="R16" s="18"/>
      <c r="S16" s="56"/>
      <c r="T16" s="49"/>
    </row>
    <row r="17" spans="1:20" x14ac:dyDescent="0.2">
      <c r="A17" s="127"/>
      <c r="B17" s="125"/>
      <c r="C17" s="8">
        <f t="shared" si="4"/>
        <v>4</v>
      </c>
      <c r="D17" s="9" t="s">
        <v>66</v>
      </c>
      <c r="E17" s="10" t="s">
        <v>61</v>
      </c>
      <c r="F17" s="10" t="s">
        <v>61</v>
      </c>
      <c r="G17" s="11" t="s">
        <v>9</v>
      </c>
      <c r="H17" s="12">
        <v>6</v>
      </c>
      <c r="I17" s="15"/>
      <c r="J17" s="12">
        <v>0</v>
      </c>
      <c r="K17" s="13">
        <f t="shared" si="0"/>
        <v>0</v>
      </c>
      <c r="L17" s="14" t="e">
        <f t="shared" si="3"/>
        <v>#DIV/0!</v>
      </c>
      <c r="M17" s="15">
        <f t="shared" si="1"/>
        <v>6</v>
      </c>
      <c r="N17" s="73">
        <v>6</v>
      </c>
      <c r="O17" s="16">
        <f t="shared" si="2"/>
        <v>1</v>
      </c>
      <c r="P17" s="17">
        <v>43133</v>
      </c>
      <c r="Q17" s="17"/>
      <c r="R17" s="18"/>
      <c r="S17" s="56"/>
      <c r="T17" s="49"/>
    </row>
    <row r="18" spans="1:20" ht="33" customHeight="1" x14ac:dyDescent="0.2">
      <c r="A18" s="128"/>
      <c r="B18" s="125"/>
      <c r="C18" s="8">
        <f t="shared" si="4"/>
        <v>5</v>
      </c>
      <c r="D18" s="9" t="s">
        <v>67</v>
      </c>
      <c r="E18" s="10" t="s">
        <v>61</v>
      </c>
      <c r="F18" s="10" t="s">
        <v>61</v>
      </c>
      <c r="G18" s="11" t="s">
        <v>9</v>
      </c>
      <c r="H18" s="12">
        <v>4</v>
      </c>
      <c r="I18" s="15"/>
      <c r="J18" s="12">
        <v>0</v>
      </c>
      <c r="K18" s="13">
        <f t="shared" si="0"/>
        <v>0</v>
      </c>
      <c r="L18" s="14" t="e">
        <f t="shared" si="3"/>
        <v>#DIV/0!</v>
      </c>
      <c r="M18" s="15">
        <f t="shared" si="1"/>
        <v>4</v>
      </c>
      <c r="N18" s="73">
        <v>4</v>
      </c>
      <c r="O18" s="16">
        <f t="shared" si="2"/>
        <v>1</v>
      </c>
      <c r="P18" s="17">
        <v>43133</v>
      </c>
      <c r="Q18" s="17"/>
      <c r="R18" s="18"/>
      <c r="S18" s="56"/>
      <c r="T18" s="79"/>
    </row>
    <row r="19" spans="1:20" x14ac:dyDescent="0.2">
      <c r="A19" s="69"/>
      <c r="B19" s="80"/>
      <c r="C19" s="21"/>
      <c r="D19" s="22" t="s">
        <v>10</v>
      </c>
      <c r="E19" s="123"/>
      <c r="F19" s="123"/>
      <c r="G19" s="124"/>
      <c r="H19" s="23">
        <f>SUM(H3:H18)</f>
        <v>1672.5</v>
      </c>
      <c r="I19" s="23">
        <f>SUM(I3:I18)</f>
        <v>1770</v>
      </c>
      <c r="J19" s="23">
        <f>SUM(J3:J18)/COUNT(J3:J18)</f>
        <v>13.5625</v>
      </c>
      <c r="K19" s="24">
        <f t="shared" si="0"/>
        <v>226.83281249999999</v>
      </c>
      <c r="L19" s="25">
        <f t="shared" si="3"/>
        <v>0.1281541313559322</v>
      </c>
      <c r="M19" s="26">
        <f>I19+N19</f>
        <v>2010.5</v>
      </c>
      <c r="N19" s="26">
        <f>SUM(N3:N18)</f>
        <v>240.5</v>
      </c>
      <c r="O19" s="27">
        <f t="shared" si="2"/>
        <v>0.8318826162646108</v>
      </c>
      <c r="P19" s="28"/>
      <c r="Q19" s="28"/>
      <c r="R19" s="29"/>
      <c r="S19" s="81"/>
      <c r="T19" s="49"/>
    </row>
    <row r="20" spans="1:20" s="85" customFormat="1" ht="16.149999999999999" customHeight="1" x14ac:dyDescent="0.2">
      <c r="A20" s="31"/>
      <c r="B20" s="82"/>
      <c r="C20" s="33"/>
      <c r="D20" s="33"/>
      <c r="E20" s="33"/>
      <c r="F20" s="33"/>
      <c r="G20" s="33"/>
      <c r="H20" s="34"/>
      <c r="I20" s="34"/>
      <c r="J20" s="35">
        <f>1-(N19/M19)</f>
        <v>0.88037801541905003</v>
      </c>
      <c r="K20" s="36"/>
      <c r="L20" s="37"/>
      <c r="M20" s="34"/>
      <c r="N20" s="38"/>
      <c r="O20" s="39"/>
      <c r="P20" s="40"/>
      <c r="Q20" s="40"/>
      <c r="R20" s="41"/>
      <c r="S20" s="83"/>
      <c r="T20" s="84"/>
    </row>
    <row r="22" spans="1:20" x14ac:dyDescent="0.2">
      <c r="H22" s="86">
        <f>H19</f>
        <v>1672.5</v>
      </c>
      <c r="I22" s="86">
        <f>I19</f>
        <v>1770</v>
      </c>
      <c r="J22" s="86">
        <f>J19</f>
        <v>13.5625</v>
      </c>
      <c r="K22" s="86" t="e">
        <f>#REF!+#REF!+#REF!+#REF!+#REF!+#REF!+#REF!+#REF!+#REF!+#REF!+K19</f>
        <v>#REF!</v>
      </c>
      <c r="L22" s="86" t="e">
        <f>#REF!+#REF!+#REF!+#REF!+#REF!+#REF!+#REF!+#REF!+#REF!+#REF!+L19</f>
        <v>#REF!</v>
      </c>
      <c r="M22" s="86">
        <f>M19</f>
        <v>2010.5</v>
      </c>
      <c r="N22" s="86">
        <f>N19</f>
        <v>240.5</v>
      </c>
    </row>
    <row r="1048371" spans="10:10" x14ac:dyDescent="0.2">
      <c r="J1048371" s="12"/>
    </row>
  </sheetData>
  <mergeCells count="18">
    <mergeCell ref="A9:A13"/>
    <mergeCell ref="B9:B13"/>
    <mergeCell ref="A14:A18"/>
    <mergeCell ref="B14:B18"/>
    <mergeCell ref="E19:G19"/>
    <mergeCell ref="P1:Q1"/>
    <mergeCell ref="R1:R2"/>
    <mergeCell ref="S1:S2"/>
    <mergeCell ref="T1:T2"/>
    <mergeCell ref="A3:A4"/>
    <mergeCell ref="D1:D2"/>
    <mergeCell ref="E1:G1"/>
    <mergeCell ref="H1:N1"/>
    <mergeCell ref="A5:A7"/>
    <mergeCell ref="B5:B7"/>
    <mergeCell ref="A1:A2"/>
    <mergeCell ref="B1:B2"/>
    <mergeCell ref="C1:C2"/>
  </mergeCells>
  <pageMargins left="0.7" right="0.7" top="0.75" bottom="0.75" header="0.3" footer="0.3"/>
  <pageSetup scale="48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Tracking Remarks</vt:lpstr>
      <vt:lpstr>Release 4.1</vt:lpstr>
      <vt:lpstr>Tracker-09Feb</vt:lpstr>
      <vt:lpstr>Tracker-02Feb</vt:lpstr>
      <vt:lpstr>Tracker-26Jan</vt:lpstr>
      <vt:lpstr>Tracker-19Jan</vt:lpstr>
      <vt:lpstr>Tracker-12Jan</vt:lpstr>
      <vt:lpstr>Tracker-05Jan</vt:lpstr>
      <vt:lpstr>'Tracker-02Feb'!Print_Area</vt:lpstr>
      <vt:lpstr>'Tracker-05Jan'!Print_Area</vt:lpstr>
      <vt:lpstr>'Tracker-09Feb'!Print_Area</vt:lpstr>
      <vt:lpstr>'Tracker-12Jan'!Print_Area</vt:lpstr>
      <vt:lpstr>'Tracker-19Jan'!Print_Area</vt:lpstr>
      <vt:lpstr>'Tracker-26Jan'!Print_Area</vt:lpstr>
    </vt:vector>
  </TitlesOfParts>
  <Company>Steria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Arun</dc:creator>
  <dc:description>Template V.1.0 : Dec 2012</dc:description>
  <cp:lastModifiedBy>ARORA Rajat</cp:lastModifiedBy>
  <cp:lastPrinted>2012-12-13T14:40:01Z</cp:lastPrinted>
  <dcterms:created xsi:type="dcterms:W3CDTF">1901-01-01T00:00:00Z</dcterms:created>
  <dcterms:modified xsi:type="dcterms:W3CDTF">2018-03-20T12:07:13Z</dcterms:modified>
</cp:coreProperties>
</file>