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ja\Desktop\"/>
    </mc:Choice>
  </mc:AlternateContent>
  <xr:revisionPtr revIDLastSave="0" documentId="8_{6D04E191-DE83-4768-B1A7-144EE6CBD432}" xr6:coauthVersionLast="44" xr6:coauthVersionMax="44" xr10:uidLastSave="{00000000-0000-0000-0000-000000000000}"/>
  <bookViews>
    <workbookView xWindow="-120" yWindow="-120" windowWidth="29040" windowHeight="17640" xr2:uid="{EFC2A3AD-EB58-45B9-A9BE-C5E5D2260DD9}"/>
  </bookViews>
  <sheets>
    <sheet name="optimized_model" sheetId="3" r:id="rId1"/>
    <sheet name="optimized_model_STS" sheetId="4" state="veryHidden" r:id="rId2"/>
    <sheet name="One-Way sensitivity analysis" sheetId="15" r:id="rId3"/>
    <sheet name="Two-Way sensitivity analysis" sheetId="17" r:id="rId4"/>
  </sheets>
  <definedNames>
    <definedName name="ChartData" localSheetId="2">'One-Way sensitivity analysis'!$U$5:$U$14</definedName>
    <definedName name="ChartData1" localSheetId="3">'Two-Way sensitivity analysis'!$K$5:$K$9</definedName>
    <definedName name="ChartData2" localSheetId="3">'Two-Way sensitivity analysis'!$O$5:$O$17</definedName>
    <definedName name="InputValues" localSheetId="2">'One-Way sensitivity analysis'!$A$5:$A$14</definedName>
    <definedName name="InputValues1" localSheetId="3">'Two-Way sensitivity analysis'!$A$5:$A$17</definedName>
    <definedName name="InputValues2" localSheetId="3">'Two-Way sensitivity analysis'!$B$4:$F$4</definedName>
    <definedName name="OutputAddresses" localSheetId="2">'One-Way sensitivity analysis'!$B$4:$M$4</definedName>
    <definedName name="OutputAddresses" localSheetId="3">'Two-Way sensitivity analysis'!$AZ$2:$AZ$13</definedName>
    <definedName name="OutputValues" localSheetId="2">'One-Way sensitivity analysis'!$B$5:$M$14</definedName>
    <definedName name="OutputValues_1" localSheetId="3">'Two-Way sensitivity analysis'!$B$5:$F$17</definedName>
    <definedName name="OutputValues_10" localSheetId="3">'Two-Way sensitivity analysis'!$P$66:$T$78</definedName>
    <definedName name="OutputValues_11" localSheetId="3">'Two-Way sensitivity analysis'!$W$67:$AA$79</definedName>
    <definedName name="OutputValues_12" localSheetId="3">'Two-Way sensitivity analysis'!$B$82:$F$94</definedName>
    <definedName name="OutputValues_2" localSheetId="3">'Two-Way sensitivity analysis'!$B$20:$F$32</definedName>
    <definedName name="OutputValues_3" localSheetId="3">'Two-Way sensitivity analysis'!$B$35:$F$47</definedName>
    <definedName name="OutputValues_4" localSheetId="3">'Two-Way sensitivity analysis'!$B$50:$F$62</definedName>
    <definedName name="OutputValues_5" localSheetId="3">'Two-Way sensitivity analysis'!$I$50:$M$62</definedName>
    <definedName name="OutputValues_6" localSheetId="3">'Two-Way sensitivity analysis'!$P$50:$T$62</definedName>
    <definedName name="OutputValues_7" localSheetId="3">'Two-Way sensitivity analysis'!$W$50:$AA$62</definedName>
    <definedName name="OutputValues_8" localSheetId="3">'Two-Way sensitivity analysis'!$B$66:$F$78</definedName>
    <definedName name="OutputValues_9" localSheetId="3">'Two-Way sensitivity analysis'!$I$66:$M$78</definedName>
    <definedName name="solver_adj" localSheetId="0" hidden="1">optimized_model!$B$4:$B$14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optimized_model!$B$19:$B$21</definedName>
    <definedName name="solver_lhs2" localSheetId="0" hidden="1">optimized_model!$B$22:$B$25</definedName>
    <definedName name="solver_lhs3" localSheetId="0" hidden="1">optimized_model!$B$26:$B$29</definedName>
    <definedName name="solver_lhs4" localSheetId="0" hidden="1">optimized_model!$B$30:$B$32</definedName>
    <definedName name="solver_lhs5" localSheetId="0" hidden="1">optimized_model!$B$4:$B$14</definedName>
    <definedName name="solver_lhs6" localSheetId="0" hidden="1">optimized_model!$B$4:$B$14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optimized_model!$B$16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4</definedName>
    <definedName name="solver_rhs1" localSheetId="0" hidden="1">optimized_model!$D$19:$D$21</definedName>
    <definedName name="solver_rhs2" localSheetId="0" hidden="1">optimized_model!$D$22:$D$25</definedName>
    <definedName name="solver_rhs3" localSheetId="0" hidden="1">optimized_model!$D$26:$D$29</definedName>
    <definedName name="solver_rhs4" localSheetId="0" hidden="1">optimized_model!$D$30:$D$32</definedName>
    <definedName name="solver_rhs5" localSheetId="0" hidden="1">integer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7" l="1"/>
  <c r="K1" i="17"/>
  <c r="Q4" i="17"/>
  <c r="N4" i="17"/>
  <c r="N5" i="17" s="1"/>
  <c r="M4" i="17"/>
  <c r="J4" i="17"/>
  <c r="J5" i="17" s="1"/>
  <c r="O15" i="17"/>
  <c r="O7" i="17"/>
  <c r="O6" i="17"/>
  <c r="O14" i="17"/>
  <c r="O13" i="17"/>
  <c r="O5" i="17"/>
  <c r="O8" i="17"/>
  <c r="O12" i="17"/>
  <c r="K9" i="17"/>
  <c r="K7" i="17"/>
  <c r="O11" i="17"/>
  <c r="K8" i="17"/>
  <c r="K5" i="17"/>
  <c r="O10" i="17"/>
  <c r="O17" i="17"/>
  <c r="O9" i="17"/>
  <c r="K6" i="17"/>
  <c r="O16" i="17"/>
  <c r="U1" i="15" l="1"/>
  <c r="T4" i="15"/>
  <c r="U11" i="15" s="1"/>
  <c r="U12" i="15" l="1"/>
  <c r="U5" i="15"/>
  <c r="U9" i="15"/>
  <c r="U13" i="15"/>
  <c r="U6" i="15"/>
  <c r="U10" i="15"/>
  <c r="U14" i="15"/>
  <c r="U8" i="15"/>
  <c r="U7" i="15"/>
  <c r="B26" i="3" l="1"/>
  <c r="B19" i="3"/>
  <c r="B16" i="3"/>
  <c r="B30" i="3"/>
  <c r="B32" i="3"/>
  <c r="B25" i="3" l="1"/>
  <c r="B24" i="3"/>
  <c r="B29" i="3"/>
  <c r="B28" i="3"/>
  <c r="B27" i="3"/>
  <c r="B31" i="3"/>
  <c r="B23" i="3"/>
  <c r="B22" i="3"/>
  <c r="B21" i="3"/>
  <c r="B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maitreyee</author>
  </authors>
  <commentList>
    <comment ref="B5" authorId="0" shapeId="0" xr:uid="{43CF8D0A-E2DE-4C76-BAFB-25598606EA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A1E074BF-72B8-4EC1-B9D4-FCC58E09C9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CA832CF-B1B2-46D3-8286-3E2AE17C72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D23BF084-F66F-4A84-BAB7-F7B16B05DB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12DA9CD3-C45E-46C6-B6F6-016C9E8691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3FA81C54-C272-44FE-915C-4431A37809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EA5D5F59-39F4-477D-9A82-A76CDD7EBD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D6DB8743-6F00-4482-A160-04D670AA70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BEA2DE27-AD40-498F-9476-D244836626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FF18ED95-C6F2-4CEB-B0EA-1D0FE55D27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Rajatha Ravish</author>
  </authors>
  <commentList>
    <comment ref="B5" authorId="0" shapeId="0" xr:uid="{45F1C6E0-E22C-44C7-A016-68EC7467CB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" authorId="0" shapeId="0" xr:uid="{BD7AE033-2B0A-4536-B9F2-80E9867823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" authorId="0" shapeId="0" xr:uid="{DD7ED744-039D-4FF3-8C40-9920AAA48B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" authorId="0" shapeId="0" xr:uid="{069412AB-50D6-46F0-A466-F770A4C39C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" authorId="0" shapeId="0" xr:uid="{B38E750D-71D4-4F8D-A59D-4591E73248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DB32368A-DEAA-427B-9050-F571117E09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892C4D09-CF55-4130-A2C2-51E4851D4E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F6B20C68-5A9F-48DA-B812-E3E1AA5437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48A9F661-2CCD-491E-B098-FA311E59A2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C4BD0A31-0B3D-4819-84DE-AA5471E6DB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6A8ABDF2-5A49-4386-93F5-41D6022B6C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649651DB-A943-4B99-A14C-289BDD44CE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46E53BCC-AB9D-49D6-86C6-BEF05F2073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C7380F08-EF12-488A-8674-EE07B1CC27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5A621252-E405-4008-BB4F-EC096715BC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E52A820F-3C36-4C2B-AD22-626412E5DA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D72D95AE-3B2A-4AE2-BF9B-5E45137271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BE9EEF4E-9853-458F-92BE-651144F8FE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8777B1F9-0D8F-45BD-B524-DC8975E1B6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9A8F5AFE-20F1-431A-8F08-185A8FBF66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4CEAE8B5-8589-4439-AF9D-50AC89531B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3EBC3D5D-99FC-45EA-A290-52BC038AB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5F6E7422-A3E7-4B0F-B792-B6CB40D5A4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7C33FC41-BD58-488D-9C35-10775D5A07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" authorId="0" shapeId="0" xr:uid="{9E538716-2C64-449C-AC5B-E79A43688C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F2AD137A-1498-428E-9C4A-669FCB52E4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DA5CF98B-663D-4AE0-87CA-D2B28AD2A5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379B617C-4CEC-45AD-AEA6-707DB670BA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" authorId="0" shapeId="0" xr:uid="{21D7D065-5281-4E6E-98FF-68D40C40AC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" authorId="0" shapeId="0" xr:uid="{3FDDCF96-B247-461B-921B-D221B6A9E3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C1930243-C729-40DB-BA8B-12ADC6D8D9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A84F5AF6-E7BC-4F99-A5E7-EBD3BBC177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D328E109-E335-425A-A5BF-F250A1D4F3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" authorId="0" shapeId="0" xr:uid="{B24E72B3-8A62-4526-A9F0-6AC0AEBD1F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" authorId="0" shapeId="0" xr:uid="{3330F4E4-9E15-4213-A380-1C21903E22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D5F4F0D9-AB8F-4E7F-B2B9-B44A76DB25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5C53683A-620A-41E3-8D7A-66DBD03782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64764133-E6BA-4610-9D60-7A3A6E79A3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" authorId="0" shapeId="0" xr:uid="{CABD5DF5-DF43-4F57-AF34-F4B8664F8B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" authorId="0" shapeId="0" xr:uid="{E2B27739-8FCF-4E66-BC27-943B158914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54A3F5BF-3EEA-4B9F-97BE-9B641FC652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49E1AC11-DD2B-4690-9C45-3269CD0F91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A0DE93B9-D34F-4718-9DCA-DA0D6B560E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" authorId="0" shapeId="0" xr:uid="{00B2FB21-BF61-47CC-8FA1-9D498043C7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" authorId="0" shapeId="0" xr:uid="{37DC52BA-6986-4E67-98CE-84F69AA76F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CDCF0E88-57C9-4F4F-8239-259324AAA9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501A40B9-BEDD-4AEB-853A-269E66AF46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2B029146-CDE8-415F-8536-D6BB82AAB0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" authorId="0" shapeId="0" xr:uid="{2792DF99-3B30-489A-B1A1-4EAB00F7AD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" authorId="0" shapeId="0" xr:uid="{3B3D9FC6-CCD4-4353-8E55-FAA98E90E0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6FC154BE-DDFA-4677-8D70-6C5E27D29F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84FFD3B5-C1FA-414F-A55A-CAF39BC7FD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4A0388F3-FC63-4EE9-81D9-32D45657A8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" authorId="0" shapeId="0" xr:uid="{2789E282-C3A9-41A8-95D0-5D744FB9C4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" authorId="0" shapeId="0" xr:uid="{86FB511D-52E4-4249-BC6A-B6755CE175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" authorId="0" shapeId="0" xr:uid="{9159AC57-F3CA-4D1E-AA13-4DD3C3F7B4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272E7B6A-E5AD-431B-AD8E-A33291E95C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644CEF63-C154-4AD2-BDA0-8CA3982157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5896C7D4-317A-4501-85BC-A0077201E5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9B97EDA8-C0E2-4B47-9730-50A432EC53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46449186-EC9F-449B-BC38-DB8983C3DC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7DCC9687-9FA9-4199-B891-2EE1296EFF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1CA2CB6E-08A9-4048-8F06-11C63B5730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F4BBED98-1548-422D-A577-27B7C14905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" authorId="0" shapeId="0" xr:uid="{15B8B2D9-FAC2-442A-ADED-FE589297DA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" authorId="0" shapeId="0" xr:uid="{879F551A-0F37-48DD-8ABD-5686A9F398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0" authorId="0" shapeId="0" xr:uid="{984023E2-F579-499C-B4F2-65C4C2CDD8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0" authorId="0" shapeId="0" xr:uid="{5CF91240-3931-4E63-B2F4-4FB37C4E47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0" authorId="0" shapeId="0" xr:uid="{5EADE3EF-4491-4B36-B30B-F17AB72C82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0" authorId="0" shapeId="0" xr:uid="{CB0FE1DA-0E72-4A86-8DD3-674B083727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4FD60DB4-16F8-41EA-9498-1A60FB7A82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89030C78-95F0-4377-B355-179FE99FDE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2C7EC16B-7614-44AD-A798-E3A06EE8E2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5A8AE595-1843-45FC-9801-A7E9D94DA2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06D7C5D5-674C-4B83-8704-82375537D0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CB8DEAF2-B8D9-4B61-8E07-33E1657E77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A5B5B635-36AF-4F3C-9719-63B671790C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3E20046E-875E-4161-8697-80A8C79B33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" authorId="0" shapeId="0" xr:uid="{9B7D9F38-B25C-4E6B-9082-CE94BE898B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" authorId="0" shapeId="0" xr:uid="{F36231A5-346C-4754-AAEA-8511A39F39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C6D4F7DC-5967-41E7-98F8-5FD7B74C1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A9825159-5E19-456C-995D-C8EF4FADCF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147AA882-0ABF-4869-99BA-7889B1D689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" authorId="0" shapeId="0" xr:uid="{8F321C04-7FF1-4054-B040-926C21C5FA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" authorId="0" shapeId="0" xr:uid="{9767CC20-5B9F-4F35-93DB-7244DFBD10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4" authorId="0" shapeId="0" xr:uid="{A1393C42-E6CF-4F98-9CB5-0471847FC7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BAB3A575-2FCB-48E5-9FBD-3F01FF30E4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C397E8DD-430B-4A55-BBF7-F8407B68EC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" authorId="0" shapeId="0" xr:uid="{97FFFD66-2A87-440C-AF91-17BACFE5C8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" authorId="0" shapeId="0" xr:uid="{D74F8392-54DE-4458-835A-07FE48479E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" authorId="0" shapeId="0" xr:uid="{1395F4D4-45C3-4D4C-934F-E7949FF9A9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CFF1D39D-D3D1-4B4E-B2E4-B2DC0EAA02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46539104-ACA2-40BF-8542-A8E4651276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" authorId="0" shapeId="0" xr:uid="{813D02DF-82EE-4130-B22C-18C5BE5B1B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" authorId="0" shapeId="0" xr:uid="{10AF0B4F-1565-48AE-95DA-55FDF07652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6" authorId="0" shapeId="0" xr:uid="{DCA9681F-284A-46B3-87BB-DCDF270614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FB112ECC-7CEB-4B70-9A6A-902175B605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F16DCB7D-B07A-4293-BF80-701BCCDF9B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6" authorId="0" shapeId="0" xr:uid="{01BB0DA8-F8DF-4837-92B1-9DF7ED6BE8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6" authorId="0" shapeId="0" xr:uid="{A8DF9D74-D737-49E5-86DE-F033F1C9F3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7" authorId="0" shapeId="0" xr:uid="{44E9167F-1153-48C2-80D1-A789E7D22C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" authorId="0" shapeId="0" xr:uid="{CD7890E6-FA7E-406C-8F90-09642F306E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 shapeId="0" xr:uid="{C645EB5C-E5C8-445E-B373-8873E96CB4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7" authorId="0" shapeId="0" xr:uid="{DE3A1B62-D073-4209-8C8E-458D4A9434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7" authorId="0" shapeId="0" xr:uid="{A6BCCE83-AD99-4D50-B5BA-157C1BDBCB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8" authorId="0" shapeId="0" xr:uid="{9E9F4FA2-6079-4E23-9352-D193CDCBA1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 shapeId="0" xr:uid="{4499B6CD-2407-4286-9E4C-29FC873FC9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85B8E505-C473-4564-A942-825FBE078F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" authorId="0" shapeId="0" xr:uid="{B5F8BF23-97C9-41AF-B2D0-D53D99558A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" authorId="0" shapeId="0" xr:uid="{412FAC6F-4173-40BB-90CC-BDA5ED278D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" authorId="0" shapeId="0" xr:uid="{F868736B-635E-4E0C-8E29-ACE52D8540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 shapeId="0" xr:uid="{5207C25D-6A31-42A5-B4A8-74C3365A73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 xr:uid="{BDE4A6A8-BCA9-4A26-BA31-3B37D055EF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" authorId="0" shapeId="0" xr:uid="{5EFFFDED-A360-4139-AC8B-52C6C16465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" authorId="0" shapeId="0" xr:uid="{A2AAB554-7AFC-4E1B-AB80-436BC89DFE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0" authorId="0" shapeId="0" xr:uid="{AB849F04-D701-4685-A892-F36E1787D6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" authorId="0" shapeId="0" xr:uid="{8A4EE429-507E-455E-8145-BDD9CAA934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 shapeId="0" xr:uid="{DA270F4F-1005-4214-9849-46E0D39B49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" authorId="0" shapeId="0" xr:uid="{8A910FCC-156F-46AC-B0E9-61CDA4D2DE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" authorId="0" shapeId="0" xr:uid="{91CF429D-2E49-41CB-BAB4-15A935187B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" authorId="0" shapeId="0" xr:uid="{2B1F0C7E-E491-4644-AC32-B89B621752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 xr:uid="{FB93D96F-2C57-45EA-B522-FCED8C3671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 xr:uid="{50DFB6E0-7A26-410A-A93C-DB23EA3136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" authorId="0" shapeId="0" xr:uid="{C10A6B73-9664-4252-B9D2-C380277904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" authorId="0" shapeId="0" xr:uid="{3A0887F1-292C-4159-8DB0-1A3F365D1C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2" authorId="0" shapeId="0" xr:uid="{47D8DC4F-6929-448A-8AF3-E991AE80A7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C88A3820-001D-4ED1-8C3F-41BDFB81B7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C80B05E4-CC96-48CA-9183-8300114B59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2" authorId="0" shapeId="0" xr:uid="{2A57C02A-36FE-4296-B8DA-5A38F435A8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2" authorId="0" shapeId="0" xr:uid="{D92F04E2-8E3B-4593-AB37-7387DE34BE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5" authorId="0" shapeId="0" xr:uid="{D4113583-723C-4D25-BE5C-7EAE621188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5" authorId="0" shapeId="0" xr:uid="{A7135D8A-2B45-43F4-9B1B-4E174DE4AB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5" authorId="0" shapeId="0" xr:uid="{4B06EC0E-4026-4BEC-BE2E-37FAA38EC2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5" authorId="0" shapeId="0" xr:uid="{184617E5-1958-4C8E-93C5-4A162FA6B7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5" authorId="0" shapeId="0" xr:uid="{9DAD57E2-A247-4C36-9826-F074501945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 shapeId="0" xr:uid="{C009D8C3-C1D2-4D72-AF69-192A140A4A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1AD488AF-B8EE-4F0E-917F-0A10FCEDFD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768716E6-30C1-44C3-956A-8C8B3D690D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C7EA883A-18A8-488A-8DEF-3034CA55DD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 shapeId="0" xr:uid="{05ADE910-612D-465C-A1C2-8E34C9F70A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27C9782A-5ADA-42F4-B8A2-B7279BE75E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B8BD909E-2AD3-4ADE-B9A7-3D9D8A8EC2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E1AE8C00-EEE4-42EC-90B5-310B8E5A3F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7" authorId="0" shapeId="0" xr:uid="{D0EEFF63-493D-4491-BF7A-C3E721B2C8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7" authorId="0" shapeId="0" xr:uid="{D535205C-8EE9-482E-B999-BEBDEB4D62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8" authorId="0" shapeId="0" xr:uid="{9C52AC98-9FFB-4F2A-B45B-A8E5F97B4D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44EB7BC5-3C8C-497B-A71A-D7463A4781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929D1981-75F7-44E7-B1A7-AA807D8FFE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8" authorId="0" shapeId="0" xr:uid="{1C79F0F5-7481-4DF9-8C3E-706DD566FD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8" authorId="0" shapeId="0" xr:uid="{A7445CB4-0A49-46E0-8912-A947FC9B70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9" authorId="0" shapeId="0" xr:uid="{82254B0E-24E9-4E8B-923A-B59B7C05E2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65F153B2-3DB2-406F-800D-517D5BE935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66098DD1-6534-4171-A615-BA87638909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9" authorId="0" shapeId="0" xr:uid="{15BA25CC-195D-41FD-8A85-9246AAC82E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9" authorId="0" shapeId="0" xr:uid="{219DF208-FB50-4047-BC60-D58040E346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0" authorId="0" shapeId="0" xr:uid="{33D427D3-D2CF-4FA9-9DCC-FEE87E4D84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A6A9FDF7-1819-4A15-ABDC-72C750A7BB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7A6E074C-0B72-40DE-87A9-BBC29C04D1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0" authorId="0" shapeId="0" xr:uid="{DB465D44-D8EA-4412-A146-4F3976D54E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0" authorId="0" shapeId="0" xr:uid="{41B48C53-E444-4564-9645-FB9B832E5F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1" authorId="0" shapeId="0" xr:uid="{39216B88-E4C8-4B87-A759-DEA1EEFC07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9611AEC9-81A7-48F6-855D-A2E1378D01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B48B844F-CB4F-422F-935B-8565C93DFC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1" authorId="0" shapeId="0" xr:uid="{D57EFC25-0D43-4DD0-B650-5555C70133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1" authorId="0" shapeId="0" xr:uid="{2C925BB0-C27A-4A58-9272-E910AC3D20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2" authorId="0" shapeId="0" xr:uid="{42B90141-5B37-4F54-B5B7-C0ACA806D4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 shapeId="0" xr:uid="{84B2BAC8-B8FE-4CAA-97E7-1082A4134A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 xr:uid="{562F6B57-9EA9-46CE-97D7-40D8639D9E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2" authorId="0" shapeId="0" xr:uid="{810D0ED7-3DDA-4CE5-8931-3B9F9C7D19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2" authorId="0" shapeId="0" xr:uid="{4CE3A7DC-C200-4258-BF32-EA45E2950F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3" authorId="0" shapeId="0" xr:uid="{BAFEC7DD-EC17-49A6-8588-0380B9C751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" authorId="0" shapeId="0" xr:uid="{5753AEF3-88D3-47F8-B31B-C627239232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 shapeId="0" xr:uid="{2E6C5916-BD7A-4798-93DF-89E27E28C0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3" authorId="0" shapeId="0" xr:uid="{BC8E3B91-1F35-414B-AD43-8526A7BA0E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3" authorId="0" shapeId="0" xr:uid="{04EA76CD-DF8C-4925-8A0E-2E9E5A56B8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4" authorId="0" shapeId="0" xr:uid="{067C9563-6BDD-4239-9F2C-22478F4B9A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 shapeId="0" xr:uid="{2B879612-03A3-43EA-B23B-62B6EA684A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9CC21FCC-2331-4404-9AE8-0AD9696E3B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4" authorId="0" shapeId="0" xr:uid="{BD652FF0-F6A6-480A-9368-08BA97275C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4" authorId="0" shapeId="0" xr:uid="{F687C4B6-B1FC-4697-AB8F-FD67410C06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5" authorId="0" shapeId="0" xr:uid="{AAF7AFEE-D509-4D44-B9B9-48C7B1D21C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CAE073E1-9B0D-4F4B-9C7C-9BB6A09AC4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81785AEB-FFE7-462C-800E-A19245E302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5" authorId="0" shapeId="0" xr:uid="{7EB1B434-5DFF-4340-A0F6-36A1C4A239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5" authorId="0" shapeId="0" xr:uid="{BF0F2984-85A3-4FC2-BB22-565982535C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6" authorId="0" shapeId="0" xr:uid="{FE4D33C7-BE23-43BA-837E-685158D295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 xr:uid="{CD7E13CD-2A81-46EC-9028-9C2A00D55C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B284DC57-A467-48F9-842F-38CA820021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6" authorId="0" shapeId="0" xr:uid="{C16B66EE-31A8-4A18-B59D-42D7F8B5E7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6" authorId="0" shapeId="0" xr:uid="{CE19C149-21F4-45D1-A5CD-614CA5B3DC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7" authorId="0" shapeId="0" xr:uid="{F8E0C353-BA15-4E0A-B155-855989127D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 shapeId="0" xr:uid="{49AD066B-3196-4A9E-B13E-A0AC6074AF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 xr:uid="{9D9B5C60-09C4-4D0A-A710-1A12BF2393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7" authorId="0" shapeId="0" xr:uid="{81C181A9-1EBD-439C-BDB0-BD4D4ED5F8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7" authorId="0" shapeId="0" xr:uid="{7EFEC040-48C5-41EA-ADF1-0C47625B58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0" authorId="0" shapeId="0" xr:uid="{A513839F-818F-452F-887D-46C947A956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0" authorId="0" shapeId="0" xr:uid="{A4A12172-6021-4E17-9A4B-090C65E436E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0" authorId="0" shapeId="0" xr:uid="{4CF232DB-3317-4C75-B08C-A9CDB2C3F0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0" authorId="0" shapeId="0" xr:uid="{5CEFCF37-8447-4607-BB3B-3DAB1AD344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0" authorId="0" shapeId="0" xr:uid="{8B784924-C909-4D61-AB9B-49C0FDB7D2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0" authorId="0" shapeId="0" xr:uid="{B4F1C64C-EBC9-46D3-B047-433BC41547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0" authorId="0" shapeId="0" xr:uid="{CCBAA38B-E7DD-4240-8C7D-13A3E19468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0" authorId="0" shapeId="0" xr:uid="{42FB8DE5-4471-4BC9-B773-76536A629F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0" authorId="0" shapeId="0" xr:uid="{2FBBCDAF-AA5F-4065-BF90-A38EBBBD1D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0" authorId="0" shapeId="0" xr:uid="{DA2241A4-FAF6-4A99-8A95-AB778F02DB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0" authorId="0" shapeId="0" xr:uid="{94DE2509-3563-4B01-A89E-99C56F865A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0" authorId="0" shapeId="0" xr:uid="{7DA4F53B-92A3-448A-8D8F-5DFEA57966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R50" authorId="0" shapeId="0" xr:uid="{20614C76-2026-4D65-BFDF-2149253423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S50" authorId="0" shapeId="0" xr:uid="{0A5A0E24-C204-424B-A9B8-16F558FEE2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T50" authorId="0" shapeId="0" xr:uid="{EBF714B0-8ACD-4786-B2AA-12358C68D0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W50" authorId="0" shapeId="0" xr:uid="{3B2E6EFF-317A-4D1F-B970-C0B83B5667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X50" authorId="0" shapeId="0" xr:uid="{E6E9A21D-3262-4BBE-9378-D33424D12D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Y50" authorId="0" shapeId="0" xr:uid="{01192208-5794-4240-8B7D-10FAB0F2CB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Z50" authorId="0" shapeId="0" xr:uid="{D7BFAFB8-B6A0-4EDD-BD26-BF3AD1BD29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AA50" authorId="0" shapeId="0" xr:uid="{1735D05D-6B3F-4FAD-97DE-A7680F9B72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1" authorId="0" shapeId="0" xr:uid="{1A4FA651-9799-4AD5-88FE-736214CF30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" authorId="0" shapeId="0" xr:uid="{1DF41BB1-4619-4A7F-960C-3F94A301A6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" authorId="0" shapeId="0" xr:uid="{B6CD31BA-CAE5-480C-B904-F8494F18BD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" authorId="0" shapeId="0" xr:uid="{594C73B8-C609-4187-A782-3D8D4B0F37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" authorId="0" shapeId="0" xr:uid="{5B2F4B15-9E7F-42ED-8445-BCFD439A4A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1" authorId="0" shapeId="0" xr:uid="{9E7E19BA-E805-42CE-8701-A6067F14E8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1" authorId="0" shapeId="0" xr:uid="{08C449D2-EAB2-4D1B-87D9-A8E06F6C73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1" authorId="0" shapeId="0" xr:uid="{1E5894B9-4031-4593-BD29-AE6DCB6C2E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1" authorId="0" shapeId="0" xr:uid="{4E90B4DA-3E74-458C-B51E-09FC21727B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51" authorId="0" shapeId="0" xr:uid="{ACE18046-1299-40FD-87D0-A7B96E263F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51" authorId="0" shapeId="0" xr:uid="{7D8AB3CD-DA83-4E78-BDF8-FDCFB64BC4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1" authorId="0" shapeId="0" xr:uid="{179F7965-30CC-4BA0-8D8B-1416BFECAD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1" authorId="0" shapeId="0" xr:uid="{98C3C393-4805-485E-A898-ECFFFB7C7D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51" authorId="0" shapeId="0" xr:uid="{92CEA645-5D1F-49A7-A105-9AE9E29130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1" authorId="0" shapeId="0" xr:uid="{1941FD4D-1190-4A58-8D6E-45B9E1B609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51" authorId="0" shapeId="0" xr:uid="{567A13A4-72E8-48BD-9416-91416C25F4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1" authorId="0" shapeId="0" xr:uid="{9FF93176-0403-4356-9DEC-26150C5E96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1" authorId="0" shapeId="0" xr:uid="{AC350CEE-4ED6-428D-B4AE-9774761484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51" authorId="0" shapeId="0" xr:uid="{8D640357-C8AD-4005-A598-BB69023F6D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51" authorId="0" shapeId="0" xr:uid="{DF51C0E0-C10A-4368-B68C-DC228FA416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A60BA962-0AC2-4837-9C28-F175E11630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" authorId="0" shapeId="0" xr:uid="{2BEBFF53-F3D8-4C30-B567-4EDAE0A64A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" authorId="0" shapeId="0" xr:uid="{E482441F-563A-452E-AEC4-F67C1CE550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2" authorId="0" shapeId="0" xr:uid="{72E746A6-61DA-4AB6-B5C9-A3654B482F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2" authorId="0" shapeId="0" xr:uid="{ED13875F-8272-4FF0-AB60-84D3ED2FC7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2" authorId="0" shapeId="0" xr:uid="{A8886395-1317-459C-A194-FF083BA58F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2" authorId="0" shapeId="0" xr:uid="{9C3D1723-1606-48F7-B101-402D89763A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2" authorId="0" shapeId="0" xr:uid="{28429973-853D-4712-9D28-9015F8AE31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2" authorId="0" shapeId="0" xr:uid="{1ED108EB-0BCC-4B2E-BC0E-D7D377B774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2" authorId="0" shapeId="0" xr:uid="{3E0AC4F3-998A-4203-B7D9-D4345E834A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2" authorId="0" shapeId="0" xr:uid="{8C431102-BEB1-40C4-A70A-12C0AB2D29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2" authorId="0" shapeId="0" xr:uid="{A918A28A-0900-4FCE-A83B-E586483EC4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2" authorId="0" shapeId="0" xr:uid="{9DDDF26D-EE05-4BA3-AC99-627E221C8F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2" authorId="0" shapeId="0" xr:uid="{BAC95EA4-80EC-490E-80A2-F06779C17B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2" authorId="0" shapeId="0" xr:uid="{5988FED5-E786-444C-B95C-A2AAA23CAB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2" authorId="0" shapeId="0" xr:uid="{DDD0EC56-95F9-4189-843F-14AAD39AD8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2" authorId="0" shapeId="0" xr:uid="{D0CB949E-0AEE-414B-A539-97EFD9C0B3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2" authorId="0" shapeId="0" xr:uid="{8A6A36EB-E674-4F21-AC0C-DFCCC3D940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2" authorId="0" shapeId="0" xr:uid="{2C84EFE2-65E7-46FE-B60B-5E3B61BED2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2" authorId="0" shapeId="0" xr:uid="{1584C60D-D01E-4AFD-93EF-284DD3D244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3" authorId="0" shapeId="0" xr:uid="{E4B4A7E8-07F4-42B9-97C4-7C4433DEF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 shapeId="0" xr:uid="{A519AD12-1537-422A-A912-003B219461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 xr:uid="{2F72EEEB-B31A-4545-BCD7-5E566FEAF4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3" authorId="0" shapeId="0" xr:uid="{BBF683E0-E8B2-4DF7-87D8-4AFFE834B5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3" authorId="0" shapeId="0" xr:uid="{AD04FA7C-2E24-46AB-9B6B-82DAD2808A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3" authorId="0" shapeId="0" xr:uid="{4D7B54CE-DAD7-40DD-869A-A9B2A21450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3" authorId="0" shapeId="0" xr:uid="{536C9532-8E74-46EB-83F5-256301522B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3" authorId="0" shapeId="0" xr:uid="{453CD5D0-27B5-4B92-832E-AE40DB6B5C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3" authorId="0" shapeId="0" xr:uid="{2772C9DE-1C6B-45B6-A1DA-141265C7E4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3" authorId="0" shapeId="0" xr:uid="{C8B82E4B-94BC-4FD2-9171-4626C38B95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3" authorId="0" shapeId="0" xr:uid="{ED3596A0-FC0B-4863-96FF-9610547316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3" authorId="0" shapeId="0" xr:uid="{7FEDF81E-503F-45BA-82BA-F21069713E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3" authorId="0" shapeId="0" xr:uid="{F9C9DB3A-BEFC-42A9-992C-13D5C09F40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3" authorId="0" shapeId="0" xr:uid="{65ED8E82-5915-4E27-B99F-E5DEF73093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3" authorId="0" shapeId="0" xr:uid="{2DC8D8BE-AB10-4408-8B3E-8920FEC161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3" authorId="0" shapeId="0" xr:uid="{87963418-9696-48B3-921F-80DB9F1E31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3" authorId="0" shapeId="0" xr:uid="{8F51AAA9-B6A4-4D2F-A72F-7A7721BDC9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3" authorId="0" shapeId="0" xr:uid="{F547AB52-DC04-4D45-9351-FAC6D12FA1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3" authorId="0" shapeId="0" xr:uid="{C22D6D42-795F-4F1F-8863-1D565881D0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3" authorId="0" shapeId="0" xr:uid="{6F7287E8-AAA7-4F73-9458-B93ED0DAC3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4" authorId="0" shapeId="0" xr:uid="{13731EB2-0C02-4144-A9A1-610A4D939F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 shapeId="0" xr:uid="{8D8C62F4-6AE9-4217-8649-24CBBE548C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 xr:uid="{0706777F-46D5-4414-B617-D2C1E9A82D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4" authorId="0" shapeId="0" xr:uid="{C3F6755B-3058-48D9-AE1F-6468BAC1DB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4" authorId="0" shapeId="0" xr:uid="{27D181C4-6720-4B18-8DF6-B8AC18C7B1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4" authorId="0" shapeId="0" xr:uid="{3231C8B6-83E1-4DC8-B75D-D46D86D736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4" authorId="0" shapeId="0" xr:uid="{5165CA57-7847-4311-883D-D8F9139C18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4" authorId="0" shapeId="0" xr:uid="{8E8141F2-083B-4079-AF14-7F8E9BDD60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4" authorId="0" shapeId="0" xr:uid="{5DD19C33-5B1C-4B6F-BE36-231C53FF93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4" authorId="0" shapeId="0" xr:uid="{4DFC369D-0B31-4B54-8CC7-1D40B6DC85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4" authorId="0" shapeId="0" xr:uid="{DB24D1AF-B30F-4E01-95CC-8BF0F5881C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4" authorId="0" shapeId="0" xr:uid="{027D2E97-F771-44CF-B559-74A539EE88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4" authorId="0" shapeId="0" xr:uid="{954020E4-377F-41E5-8E02-BBD34E070F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4" authorId="0" shapeId="0" xr:uid="{0B3F44AD-489D-4ABD-99CC-A5A0AB4E06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4" authorId="0" shapeId="0" xr:uid="{F5B3ECFF-3411-4332-ADAF-254D9E704F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4" authorId="0" shapeId="0" xr:uid="{3EE17511-3C55-4E57-8F9C-42CC85A316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4" authorId="0" shapeId="0" xr:uid="{BABBE2AC-B14C-4829-87F7-3D0CF97A8F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4" authorId="0" shapeId="0" xr:uid="{8DC36C5B-0889-48CC-8460-0FEA45134B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4" authorId="0" shapeId="0" xr:uid="{5A92F6AF-8D99-4D88-AEDD-BF4839E050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4" authorId="0" shapeId="0" xr:uid="{46A8C1E6-6673-40B9-B27C-CC0D072FF9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5" authorId="0" shapeId="0" xr:uid="{DF2F6BA6-A07F-4511-97C0-4FF5B3597E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" authorId="0" shapeId="0" xr:uid="{0C735E39-4BB9-4533-A706-7D091FFBA5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" authorId="0" shapeId="0" xr:uid="{A0018BFF-99C1-4539-8AF6-AF797762AF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5" authorId="0" shapeId="0" xr:uid="{E4F2CF18-1E8B-41B1-ABE2-A03C13EA4A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5" authorId="0" shapeId="0" xr:uid="{0113E020-71FE-489B-B8F7-B1A6F24BFE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5" authorId="0" shapeId="0" xr:uid="{26E06372-1CE2-40AF-AF01-8260540D3A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5" authorId="0" shapeId="0" xr:uid="{9F262E43-FA04-4241-BB09-6955A459E5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5" authorId="0" shapeId="0" xr:uid="{19B8FF21-A75D-4DE1-AE24-1F8618CC13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5" authorId="0" shapeId="0" xr:uid="{861982A0-27A1-4397-B0B2-7F2337C671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5" authorId="0" shapeId="0" xr:uid="{FAD7D675-811A-45B5-9D3A-C86F6AA3C2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5" authorId="0" shapeId="0" xr:uid="{DA58E48D-C2BE-4018-BB1A-1BC6EE3BCE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5" authorId="0" shapeId="0" xr:uid="{2280E351-3634-4EF1-8123-110EFAB177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5" authorId="0" shapeId="0" xr:uid="{A41C626D-AA7A-407E-86D7-0B932A33E9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5" authorId="0" shapeId="0" xr:uid="{70FDC005-B8BF-47C1-ABDC-5D1BAD07FE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5" authorId="0" shapeId="0" xr:uid="{41DB3486-68AC-4479-A928-C914CC983B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5" authorId="0" shapeId="0" xr:uid="{1F679586-6588-428C-A35C-D05E2441FF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5" authorId="0" shapeId="0" xr:uid="{4B04A9EF-0BF5-4F52-87D5-BBE82B9110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5" authorId="0" shapeId="0" xr:uid="{3E583173-EC3D-4123-B194-42E76F741B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5" authorId="0" shapeId="0" xr:uid="{90F3E8C1-B72D-485D-B093-E6133A9AE9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5" authorId="0" shapeId="0" xr:uid="{E0F31DB1-6FE6-49BB-BA09-FA4057C9FC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6" authorId="0" shapeId="0" xr:uid="{19F303EB-5752-40DB-AE26-8537E5A3F8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 shapeId="0" xr:uid="{B9D53E0F-2CA5-4EAC-867F-85491565B0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 shapeId="0" xr:uid="{F5A798A4-6367-4D2E-AD74-CA43C21CD5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6" authorId="0" shapeId="0" xr:uid="{38AC53C4-B855-4D43-BD81-3AAB4D01D1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6" authorId="0" shapeId="0" xr:uid="{AA154A80-E90C-429E-890F-7ECF6BCC8C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6" authorId="0" shapeId="0" xr:uid="{8E010CBA-CB16-45EA-A6C6-165DC6DACC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6" authorId="0" shapeId="0" xr:uid="{2765D38D-C8AB-4638-BAA4-FB56DA173B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6" authorId="0" shapeId="0" xr:uid="{8D7EFED2-F52F-4861-80A6-A247835700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6" authorId="0" shapeId="0" xr:uid="{76AA3A39-AC49-4A9A-BC7F-5F69AEBC4A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6" authorId="0" shapeId="0" xr:uid="{D1320334-F7D3-4847-94DC-A5EB46FD69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6" authorId="0" shapeId="0" xr:uid="{9B561D29-81CC-4D62-B4D4-AC2A8B0AB3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6" authorId="0" shapeId="0" xr:uid="{CEBF3BBD-D10F-42F2-8878-01F07EBBF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6" authorId="0" shapeId="0" xr:uid="{F1A321D9-C658-48E8-8436-8E4418E7CE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6" authorId="0" shapeId="0" xr:uid="{79B91DD4-2603-4E90-BEF5-1C6DBCC41C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6" authorId="0" shapeId="0" xr:uid="{84A14266-5DAF-468F-B95C-4772200732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6" authorId="0" shapeId="0" xr:uid="{4F47BE52-AB72-4AEB-9DC6-88EA1438B6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6" authorId="0" shapeId="0" xr:uid="{F480AB32-5AAB-4F47-87DC-F9D85CEB4D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6" authorId="0" shapeId="0" xr:uid="{1E23163A-66D4-474B-A7E0-6F53BB9B1F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6" authorId="0" shapeId="0" xr:uid="{113DE5E4-7718-402B-B4B8-C599EBBA30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6" authorId="0" shapeId="0" xr:uid="{EE858651-1F55-4822-ABC8-066AD0C933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7" authorId="0" shapeId="0" xr:uid="{07F3817B-FBFB-4CCD-811D-783CA64FB0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" authorId="0" shapeId="0" xr:uid="{F4BD07D0-FD6C-4F02-BC80-A50F967D3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" authorId="0" shapeId="0" xr:uid="{D00082B4-F513-49E8-9D41-BE31B81F86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7" authorId="0" shapeId="0" xr:uid="{3050DFDB-E945-402B-9C74-7F0453E0B4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7" authorId="0" shapeId="0" xr:uid="{0EC805C5-5171-4427-B09B-C076645A48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7" authorId="0" shapeId="0" xr:uid="{9DE5551F-C104-44A3-BC88-D6654C0B67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7" authorId="0" shapeId="0" xr:uid="{20703B72-FB3B-4415-AD7C-9CA5E8C9C7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7" authorId="0" shapeId="0" xr:uid="{1DC05E80-6A8B-46CC-9662-B1FA085A59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7" authorId="0" shapeId="0" xr:uid="{04DB0C8B-6DFA-444C-AB43-461F982DC5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7" authorId="0" shapeId="0" xr:uid="{BCA562D0-004E-4745-863E-78B2DDBAA8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7" authorId="0" shapeId="0" xr:uid="{CFAB0B3D-19B5-4C75-ADC7-B2BF6B0D3B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7" authorId="0" shapeId="0" xr:uid="{CF421207-F859-496B-AF9F-20603B2482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7" authorId="0" shapeId="0" xr:uid="{2DB8CEAF-CBE5-479E-82D6-1075C39BA0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7" authorId="0" shapeId="0" xr:uid="{1098F765-E618-4D16-9BE7-BBE34A515E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7" authorId="0" shapeId="0" xr:uid="{3008756B-4C46-47A9-97B9-CEAD30B448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7" authorId="0" shapeId="0" xr:uid="{93BE3B58-8F29-4B25-B4C8-C61B679D74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7" authorId="0" shapeId="0" xr:uid="{BC652A69-89D6-48B0-85F2-5516C17CE5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7" authorId="0" shapeId="0" xr:uid="{33847010-C879-43DA-99F4-02AFA6D86D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7" authorId="0" shapeId="0" xr:uid="{DB400CEB-3506-4DE1-924A-79F089D31D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7" authorId="0" shapeId="0" xr:uid="{08AB1CA8-5D2D-408E-AF81-4D85AD2D99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8" authorId="0" shapeId="0" xr:uid="{A35A5595-F14C-4FEA-971F-5869B7684F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" authorId="0" shapeId="0" xr:uid="{A7A96BBC-D0AA-4F1B-A759-5A78314344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" authorId="0" shapeId="0" xr:uid="{28E32AEF-624A-460C-969F-6C973C7C01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8" authorId="0" shapeId="0" xr:uid="{E7C00B70-4E78-48C0-8D8C-041317D41B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8" authorId="0" shapeId="0" xr:uid="{345D9147-34F8-43A4-B30F-86E28A1AE8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8" authorId="0" shapeId="0" xr:uid="{7AF87938-11BB-421E-A2BF-C8170CE002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8" authorId="0" shapeId="0" xr:uid="{45A06E26-33D6-405B-9C6B-EF93EBFB4A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8" authorId="0" shapeId="0" xr:uid="{80BE234E-83DD-4F68-9E65-D5F22101F5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8" authorId="0" shapeId="0" xr:uid="{6DBAE4C0-1289-4F0B-95AA-BEB0D79FE7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8" authorId="0" shapeId="0" xr:uid="{2531B96A-7DDF-4617-BE92-6C3EE9C3A9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8" authorId="0" shapeId="0" xr:uid="{E934C488-84AE-4399-9CB7-E980B7FAE2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8" authorId="0" shapeId="0" xr:uid="{D4BA9194-08F4-4A11-9A6B-8A0AE9726D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8" authorId="0" shapeId="0" xr:uid="{C53CB3CC-661D-47A9-916E-850C0C1579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8" authorId="0" shapeId="0" xr:uid="{D0C36E6D-C58F-44DA-9AFA-746FB5B159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8" authorId="0" shapeId="0" xr:uid="{0C3A7E98-301C-40FC-BDF8-F0AD81EF35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8" authorId="0" shapeId="0" xr:uid="{5DFEADDA-6529-44CC-A9A5-9218E6097B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8" authorId="0" shapeId="0" xr:uid="{F7E0D0B1-EA71-43C5-BA6C-23EA81CE19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8" authorId="0" shapeId="0" xr:uid="{D39E8369-412A-43A2-818C-9FB772052D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8" authorId="0" shapeId="0" xr:uid="{393590E3-4490-4151-A7C8-1057B60C7E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8" authorId="0" shapeId="0" xr:uid="{A66BBB9F-DE46-4F54-A937-BA2772D19A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9" authorId="0" shapeId="0" xr:uid="{0577DF35-1CED-4196-8EDD-ACEBFD22A9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" authorId="0" shapeId="0" xr:uid="{DBC5F9CC-AEE2-4486-AA48-279D227BA7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" authorId="0" shapeId="0" xr:uid="{5B717F13-13F8-406B-9989-3A875C263F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9" authorId="0" shapeId="0" xr:uid="{4D915FAF-151A-4E41-86A5-93E457130D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9" authorId="0" shapeId="0" xr:uid="{A84046EA-F0B9-43BD-AF19-6884D24B17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9" authorId="0" shapeId="0" xr:uid="{AB7524BD-0E33-4A8B-BBF7-5800EB28D5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9" authorId="0" shapeId="0" xr:uid="{E0DF8275-BBE0-4944-8F6A-CADEA8CD56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9" authorId="0" shapeId="0" xr:uid="{A924BAD1-FE9E-480C-8CA1-09EAFFBC8E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9" authorId="0" shapeId="0" xr:uid="{7F9F865E-384D-4607-8205-5073C1A6F3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9" authorId="0" shapeId="0" xr:uid="{A9D89473-1DA2-42F8-9F9D-499B919E08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9" authorId="0" shapeId="0" xr:uid="{AF8F432C-FD9B-4CD1-817F-87DCEC5FEF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9" authorId="0" shapeId="0" xr:uid="{D649EB47-350D-4624-8A36-A59F36A82D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9" authorId="0" shapeId="0" xr:uid="{F40A87E5-EBA8-4CC7-9CDA-A69A5C3B69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9" authorId="0" shapeId="0" xr:uid="{E6C1D22E-850C-4CAE-A596-AD5C9E6DB1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9" authorId="0" shapeId="0" xr:uid="{08638E10-22CB-4CA5-A67D-103ECBAAB3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9" authorId="0" shapeId="0" xr:uid="{C5FDA1F4-48D1-4996-A649-B435D7BD6A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59" authorId="0" shapeId="0" xr:uid="{4039CA4E-8B1B-4762-B01E-017E081FA2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59" authorId="0" shapeId="0" xr:uid="{E75F21B0-4277-4466-A22C-8A2AD6679F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9" authorId="0" shapeId="0" xr:uid="{394A195A-9F73-45C5-9412-AF2F3B128E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9" authorId="0" shapeId="0" xr:uid="{53238A1F-4230-4855-A040-CAE4501D6B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0" authorId="0" shapeId="0" xr:uid="{A185BB15-217C-4A7E-98CD-0BE9F4BDB9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" authorId="0" shapeId="0" xr:uid="{A00AAE22-85C0-49BD-8633-AD98425D6F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" authorId="0" shapeId="0" xr:uid="{09229AD2-26EB-4A53-832F-D5E73BE0C4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0" authorId="0" shapeId="0" xr:uid="{5F029F05-D2E3-4FC9-9C68-9FC90ECBA6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0" authorId="0" shapeId="0" xr:uid="{69C41271-F630-4B92-9ED4-491D0E6CEC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0" authorId="0" shapeId="0" xr:uid="{3A160B33-658E-44F8-BC12-B717F1934C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0" authorId="0" shapeId="0" xr:uid="{E680E622-2519-4FBA-BBBE-A49200E94C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0" authorId="0" shapeId="0" xr:uid="{8AD67BF7-EBE1-48EC-ACDB-0FC362E8CA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0" authorId="0" shapeId="0" xr:uid="{026EB1AC-ABDA-4D0B-92B3-87B10434FC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0" authorId="0" shapeId="0" xr:uid="{D1A9044B-723F-4197-BA72-F22BF02B41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0" authorId="0" shapeId="0" xr:uid="{CD6B598B-9C01-4CC6-B6DC-B40C3A8985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0" authorId="0" shapeId="0" xr:uid="{F6F281F0-C4B9-48CB-99C6-793E5D54C8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0" authorId="0" shapeId="0" xr:uid="{A1EF74C8-B39D-4ECF-8A19-2F02B769F9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0" authorId="0" shapeId="0" xr:uid="{EDF692DA-8420-4CC7-A325-2C5F62150E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0" authorId="0" shapeId="0" xr:uid="{13637AF0-5805-4946-9DAE-61A3E0DFBD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0" authorId="0" shapeId="0" xr:uid="{7077756C-8674-460E-B073-3709D4BAF8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0" authorId="0" shapeId="0" xr:uid="{65C63BEB-ABAC-452C-8157-9743BB47C3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0" authorId="0" shapeId="0" xr:uid="{45FECA2B-1BD2-4DB2-B87A-B9F62E67DA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0" authorId="0" shapeId="0" xr:uid="{FD12383D-F617-4328-87F1-577612E318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0" authorId="0" shapeId="0" xr:uid="{2085EBE5-7710-43D0-B39C-5E07EA8354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1" authorId="0" shapeId="0" xr:uid="{6A7A3352-46EF-45C7-AA37-04C91FF995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 shapeId="0" xr:uid="{5C23C119-D935-474C-9276-F32107867B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 shapeId="0" xr:uid="{03A8F8EF-2364-48DD-A93D-CCCE3DB5CF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1" authorId="0" shapeId="0" xr:uid="{54EAB9EC-AB56-42D9-A719-2EEFEA6D68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1" authorId="0" shapeId="0" xr:uid="{D059465B-B0E5-4286-95C2-0A2882657E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1" authorId="0" shapeId="0" xr:uid="{537A55C0-6489-4CFC-B6B6-0CC8072CBB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1" authorId="0" shapeId="0" xr:uid="{7EF3D1A2-B529-4A4E-B20A-A18764A1DC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1" authorId="0" shapeId="0" xr:uid="{10F05825-B495-4B01-9BF7-14FAB8E881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1" authorId="0" shapeId="0" xr:uid="{C07FCB78-779B-4A99-A582-4F9FCEE90E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1" authorId="0" shapeId="0" xr:uid="{7DD3D050-C58E-4E37-A840-EA4B6DA18F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1" authorId="0" shapeId="0" xr:uid="{031720D0-F994-43F5-85AA-4A3CC04289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1" authorId="0" shapeId="0" xr:uid="{D6B4403E-E422-494E-9C7D-62711D09B8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1" authorId="0" shapeId="0" xr:uid="{7971C966-4045-4547-820A-11E8A04065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1" authorId="0" shapeId="0" xr:uid="{C1F98A48-4606-426A-B890-0CF282A675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1" authorId="0" shapeId="0" xr:uid="{0A54299B-623F-4F25-AB53-363E78CF57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1" authorId="0" shapeId="0" xr:uid="{7B096BB9-DD3B-45CA-8A18-C7EA73B4B2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1" authorId="0" shapeId="0" xr:uid="{784B6906-491B-4223-ABFD-9C11954606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1" authorId="0" shapeId="0" xr:uid="{F746170E-330C-471C-8A4F-D4D780D223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1" authorId="0" shapeId="0" xr:uid="{AB30D5CB-DD7C-46FE-9568-1346417AF7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1" authorId="0" shapeId="0" xr:uid="{D6748A2D-CA11-40D7-9E31-FC3BB1F7CC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2" authorId="0" shapeId="0" xr:uid="{E9F6983E-5004-4495-A31B-2979E05A32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 shapeId="0" xr:uid="{EF0F7FB6-AE8E-45E6-800C-8092AAFB41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 shapeId="0" xr:uid="{3FA8E01B-7742-4E6A-BE46-08BF18C907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2" authorId="0" shapeId="0" xr:uid="{C94CAC88-5115-437C-9B31-FC926A96F6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2" authorId="0" shapeId="0" xr:uid="{851DFC70-7202-4753-9408-766BA1C8BC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2" authorId="0" shapeId="0" xr:uid="{BC93D3C2-B845-42B5-BEB2-2A68870B4F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 shapeId="0" xr:uid="{219E5CE9-92B7-4D7D-8E58-1D039AC6DF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2" authorId="0" shapeId="0" xr:uid="{D1AA5E84-FBCC-4B3C-A53D-E48C186A69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2" authorId="0" shapeId="0" xr:uid="{C013EB6B-B32D-494C-A91E-30E429E65E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2" authorId="0" shapeId="0" xr:uid="{3191A424-484F-4106-B3F3-9801E5B892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2" authorId="0" shapeId="0" xr:uid="{B8224FF7-AFFB-46E1-8429-24EDF266D9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2" authorId="0" shapeId="0" xr:uid="{17C02349-BB38-4715-9ED9-05EAF38895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2" authorId="0" shapeId="0" xr:uid="{474F8770-099B-47B3-87C8-37C9A35C3A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2" authorId="0" shapeId="0" xr:uid="{C5B949BA-6AB8-42C1-9263-D96CA7EFDB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2" authorId="0" shapeId="0" xr:uid="{3E3BC538-0260-4E2C-85EB-27C3204B22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2" authorId="0" shapeId="0" xr:uid="{1794BD19-7BA1-47A1-8762-6355D711BA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2" authorId="0" shapeId="0" xr:uid="{9A290E15-705D-4890-9111-C3FA3FC950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2" authorId="0" shapeId="0" xr:uid="{E692A700-F208-42A1-9807-4810D6D269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2" authorId="0" shapeId="0" xr:uid="{24271146-5739-4A16-B187-A88D719E6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2" authorId="0" shapeId="0" xr:uid="{A8BFE410-054D-49B5-B684-54CA72AD95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6" authorId="0" shapeId="0" xr:uid="{98B14427-470D-4C44-A6D2-1D072F3FA8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6" authorId="0" shapeId="0" xr:uid="{C468BCFE-4EA1-4DFA-AA0F-9F38FB4A55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6" authorId="0" shapeId="0" xr:uid="{B1553279-D5D1-4FFF-9852-A390AFAF9E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6" authorId="0" shapeId="0" xr:uid="{58651297-6A8A-4592-B60A-1804ECDC4E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6" authorId="0" shapeId="0" xr:uid="{A9556E74-41A0-468F-9610-93F491A41D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6" authorId="0" shapeId="0" xr:uid="{B7279C57-D1C4-46F9-A0C8-B643FE5950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6" authorId="0" shapeId="0" xr:uid="{A6ED8C40-5810-4C5A-BB12-9FEEA0C396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6" authorId="0" shapeId="0" xr:uid="{F203E970-007E-4F73-868D-5E0987459B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6" authorId="0" shapeId="0" xr:uid="{3051C0A8-825F-4D76-855C-023DBD0507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6" authorId="0" shapeId="0" xr:uid="{5DFFEB11-F698-4454-AF0A-6B5AB77A45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6" authorId="0" shapeId="0" xr:uid="{8C24F617-BBD0-4427-A2AC-B86D68F21A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6" authorId="0" shapeId="0" xr:uid="{F1C022CF-D39B-47E1-88A5-8D70A1BC18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R66" authorId="0" shapeId="0" xr:uid="{85A6C79E-7C31-4E35-BBFF-43B8654C8B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S66" authorId="0" shapeId="0" xr:uid="{7FECB9A7-32B8-42CC-B0C0-FA238F1A42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T66" authorId="0" shapeId="0" xr:uid="{E9DD5490-42E9-429E-A983-5E38875511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7" authorId="0" shapeId="0" xr:uid="{78DEAA77-6B30-411A-900C-0401173B26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" authorId="0" shapeId="0" xr:uid="{65145C1F-15B4-40F3-8E2A-69B56B00BC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" authorId="0" shapeId="0" xr:uid="{ADD5D66E-3F02-481E-BE97-08A31FA268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" authorId="0" shapeId="0" xr:uid="{0114EF05-618E-4ABF-B1D6-202EB31F87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" authorId="0" shapeId="0" xr:uid="{5D6C6E75-A145-40AF-8100-94A9B0F180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7" authorId="0" shapeId="0" xr:uid="{AD0C1D27-43D7-4E74-AE5C-008E99E9C9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7" authorId="0" shapeId="0" xr:uid="{4F0702FC-45D4-4A26-A0B1-48B8393326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7" authorId="0" shapeId="0" xr:uid="{F71131E0-E529-4F3E-AE16-3D7C422D59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7" authorId="0" shapeId="0" xr:uid="{9A200891-EB3C-4941-BA80-1E43694A7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7" authorId="0" shapeId="0" xr:uid="{573E8816-649D-4EDB-BCBE-2C825CA703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7" authorId="0" shapeId="0" xr:uid="{FE835D7D-AAE8-4AE8-BDCE-9F79E93BE9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7" authorId="0" shapeId="0" xr:uid="{414DEC6F-74F8-4109-AE04-9E57F7F119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7" authorId="0" shapeId="0" xr:uid="{3754C21D-CE8B-47F1-BA92-6FE3175BCD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67" authorId="0" shapeId="0" xr:uid="{F5C74B53-536A-4522-9074-73C5F6852E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67" authorId="0" shapeId="0" xr:uid="{ED078856-466A-4C88-9500-1495397404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W67" authorId="0" shapeId="0" xr:uid="{7FFEB614-6932-4A03-8AF2-CA7131B75F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X67" authorId="0" shapeId="0" xr:uid="{0FC0C047-7713-4195-80A2-A64FDB17BC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Y67" authorId="0" shapeId="0" xr:uid="{F484AFA7-22A3-4F04-932D-0B5CDEF2CC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Z67" authorId="0" shapeId="0" xr:uid="{F3A24A53-C0E7-4CC0-B9FB-8677C74DFF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AA67" authorId="0" shapeId="0" xr:uid="{8878C760-8F80-4EFA-AED5-59C75DB716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 shapeId="0" xr:uid="{5A7E65F3-0B95-470D-9059-CA747B08F9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" authorId="0" shapeId="0" xr:uid="{AFB2146E-E8C5-43C5-B74D-568F3A5F76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" authorId="0" shapeId="0" xr:uid="{88DE43F8-216A-467F-A06C-26F0D0F7A0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8" authorId="0" shapeId="0" xr:uid="{721FA378-F63E-40FB-8258-9A9FD699C0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8" authorId="0" shapeId="0" xr:uid="{AC41090E-B570-4580-909C-8A3C80A452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8" authorId="0" shapeId="0" xr:uid="{B424E05F-A750-4470-9EF5-B97852EB07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8" authorId="0" shapeId="0" xr:uid="{444D900F-6218-43A4-9D20-63E1D4809B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8" authorId="0" shapeId="0" xr:uid="{639CE0DC-9A64-4CBD-9877-DC886FDA00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8" authorId="0" shapeId="0" xr:uid="{80D355ED-0774-4FD7-A521-AF7C7572D1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8" authorId="0" shapeId="0" xr:uid="{B6FBA03A-1173-4B5E-BCE8-E1DD5CE6E2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8" authorId="0" shapeId="0" xr:uid="{26E8BEC9-233D-4113-880D-1F8714202B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8" authorId="0" shapeId="0" xr:uid="{CF4AD1B4-3299-4F7B-B874-2A7D3DCA3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8" authorId="0" shapeId="0" xr:uid="{85229DA8-3D64-4D0C-A00A-26839F898E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8" authorId="0" shapeId="0" xr:uid="{563D749A-899D-4476-A861-022FE7AEE7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8" authorId="0" shapeId="0" xr:uid="{243FFAC6-CB3A-48C3-8052-65C2536BD9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8" authorId="0" shapeId="0" xr:uid="{1A91B272-B629-4365-97AB-1D79E41E43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8" authorId="0" shapeId="0" xr:uid="{74379F38-E1EC-44CA-BB9A-CC2B0D8DAC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8" authorId="0" shapeId="0" xr:uid="{DA27FB35-7158-4142-95C8-7C8BC7A28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Z68" authorId="0" shapeId="0" xr:uid="{2B1185B1-9360-4680-A3DC-F21E33C938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AA68" authorId="0" shapeId="0" xr:uid="{5988DDEE-7FBD-437D-951B-09CD71BDDE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FAA9DE48-DC05-4397-B85C-52C9E2AA9A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" authorId="0" shapeId="0" xr:uid="{AE774A67-664E-47DF-BCAB-959758F31B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" authorId="0" shapeId="0" xr:uid="{07A7C3B1-F97C-4EAB-9BBB-38717BE39C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9" authorId="0" shapeId="0" xr:uid="{FE3A6A38-27F8-43DF-9618-2B25199561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9" authorId="0" shapeId="0" xr:uid="{73FE98F3-ECAD-4C43-AD27-66F8B78FBD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9" authorId="0" shapeId="0" xr:uid="{CD495D4F-A689-4636-B895-110A99B859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9" authorId="0" shapeId="0" xr:uid="{74AAEFC4-56EA-450B-B15B-C4D3812056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9" authorId="0" shapeId="0" xr:uid="{ED33B045-8E2D-4651-BC1E-BF3FC4CD1B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9" authorId="0" shapeId="0" xr:uid="{AFAB8C51-4812-414D-8514-92863EAD4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9" authorId="0" shapeId="0" xr:uid="{35004700-0D07-4C86-B64C-E9EE074FA4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9" authorId="0" shapeId="0" xr:uid="{38CD1EA0-FD63-4779-BC2B-B0793840D8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9" authorId="0" shapeId="0" xr:uid="{0B5081B4-2D47-4ADF-8473-91BD7A37BB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9" authorId="0" shapeId="0" xr:uid="{26D066EE-D493-4846-8DA8-6BA156E7B0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9" authorId="0" shapeId="0" xr:uid="{0725BAAF-AC9A-4304-A9A9-22E35082BD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9" authorId="0" shapeId="0" xr:uid="{7D64FA15-A15E-44CF-932E-82FBF721B1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9" authorId="0" shapeId="0" xr:uid="{DEDD6EDF-3C83-41FF-8C02-7083F2A7E1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69" authorId="0" shapeId="0" xr:uid="{D36083F3-ED48-44AA-8B06-394EB9763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69" authorId="0" shapeId="0" xr:uid="{33BA1074-FF2C-4FA3-9D15-39FAD22F16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9" authorId="0" shapeId="0" xr:uid="{B7B2F75F-D876-4E63-872A-7B2C6E26CD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9" authorId="0" shapeId="0" xr:uid="{AE3563C7-9AC8-4BA2-A113-094FEBE44B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0" authorId="0" shapeId="0" xr:uid="{37CF8558-AF91-437A-AAC5-B3868A2FB0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 shapeId="0" xr:uid="{2565FDFF-FC0B-4CB0-AB58-1C772E0E03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 shapeId="0" xr:uid="{1D314B33-C1A8-49A5-B349-D553318017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0" authorId="0" shapeId="0" xr:uid="{95C3AA03-FE33-448C-8D23-449C82B60C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0" authorId="0" shapeId="0" xr:uid="{139CD532-7180-4D73-ADE8-3CD185556E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0" authorId="0" shapeId="0" xr:uid="{A0A5724D-42F3-47D7-9D46-6C67897A5F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0" authorId="0" shapeId="0" xr:uid="{5311078E-BC8E-44B1-AE50-0CBF4A5586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0" authorId="0" shapeId="0" xr:uid="{4A7A674B-73C7-486E-94FD-B447726B76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0" authorId="0" shapeId="0" xr:uid="{A2C23D3C-AEAF-4A8B-AB48-B8328EFD1D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0" authorId="0" shapeId="0" xr:uid="{32B36214-ADFB-4419-8F34-53425417A9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0" authorId="0" shapeId="0" xr:uid="{6AF29E86-65F5-40D8-9416-6CBD1415F5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0" authorId="0" shapeId="0" xr:uid="{D80CB927-FF95-42AB-9619-95CAE1F543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0" authorId="0" shapeId="0" xr:uid="{AB7835DC-3419-4242-A227-3A341FF5E1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0" authorId="0" shapeId="0" xr:uid="{1508A335-3979-4F7A-AA5F-C9CA4F5EB7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0" authorId="0" shapeId="0" xr:uid="{07BE4E03-9E3A-460E-A198-6A271DC088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0" authorId="0" shapeId="0" xr:uid="{742CDC7E-DE62-4EBB-92F3-E15E378EC2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0" authorId="0" shapeId="0" xr:uid="{3564D4FB-726B-41D7-A641-1C6204AB5F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0" authorId="0" shapeId="0" xr:uid="{4BA959B1-2EF8-47C4-8984-6538C6BBF3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0" authorId="0" shapeId="0" xr:uid="{2B7E794E-7F9F-4E14-9E00-1ECFB02A7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0" authorId="0" shapeId="0" xr:uid="{14E70089-67C2-4188-8993-99AECCF2A9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1" authorId="0" shapeId="0" xr:uid="{FF86938F-676F-4902-A7C6-94597CDE7D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" authorId="0" shapeId="0" xr:uid="{E9DD90D9-2306-4FFD-91A5-7BD5DE1B79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" authorId="0" shapeId="0" xr:uid="{9B8CFCE8-D1EC-4C42-B13F-208A4D1BA4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1" authorId="0" shapeId="0" xr:uid="{6C64208F-DCE9-434F-A67F-CACD948882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1" authorId="0" shapeId="0" xr:uid="{FE9D8CA9-834B-4CD2-BB8E-F093340009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1" authorId="0" shapeId="0" xr:uid="{1E685A31-135B-4296-94E1-029694F911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1" authorId="0" shapeId="0" xr:uid="{3582AC7C-F015-4D57-BF68-8E06BF9852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1" authorId="0" shapeId="0" xr:uid="{EFE9B306-869D-4069-AAC5-3F266E0A6F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1" authorId="0" shapeId="0" xr:uid="{E6A5E0DF-2801-47DC-B454-A5FC3E9080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1" authorId="0" shapeId="0" xr:uid="{51629E46-94AE-4373-8296-F20A6E38C5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1" authorId="0" shapeId="0" xr:uid="{A318F91C-FE39-4E8C-9CFF-D15C06691F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1" authorId="0" shapeId="0" xr:uid="{2E36F84A-A860-43F0-A1B7-1E8C4BB7ED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1" authorId="0" shapeId="0" xr:uid="{A117A88F-7BC1-4E07-AE33-BBD8B4C861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1" authorId="0" shapeId="0" xr:uid="{A4DEED9C-FEBC-4FF3-90BD-1CEDAD1A5F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1" authorId="0" shapeId="0" xr:uid="{EECFD3B3-7510-4D23-A29A-FDC2F394F3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1" authorId="0" shapeId="0" xr:uid="{9784544A-2690-4027-B8D7-A45DEDE239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1" authorId="0" shapeId="0" xr:uid="{5B0BB256-1276-48C8-BA55-84D0CE9713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1" authorId="0" shapeId="0" xr:uid="{ACEDDCE0-0B2A-4650-B61D-2675C39FD1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1" authorId="0" shapeId="0" xr:uid="{9FA79A0F-0FCE-43E4-B5F9-1921372E60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1" authorId="0" shapeId="0" xr:uid="{4AC45D52-B8DC-4AC1-A352-EC53F49D9A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2" authorId="0" shapeId="0" xr:uid="{AE389B92-9419-4253-A737-79CE3F256A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" authorId="0" shapeId="0" xr:uid="{9BB8811F-C846-4BF2-AE79-7B97E5797B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" authorId="0" shapeId="0" xr:uid="{8C777636-353F-442D-83F3-83FEEE6667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2" authorId="0" shapeId="0" xr:uid="{460A2D9B-5F0C-48E0-A808-342DC182D8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2" authorId="0" shapeId="0" xr:uid="{3596F9B3-A3EF-4149-85B5-875E7B78E8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2" authorId="0" shapeId="0" xr:uid="{718CE5BA-7C32-4DAD-91D7-79C1B7CBAD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2" authorId="0" shapeId="0" xr:uid="{D5981140-ED81-4FF3-A6C6-9DAE5706C7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2" authorId="0" shapeId="0" xr:uid="{81714201-9AC8-48E4-9D51-C40B9ACCB2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2" authorId="0" shapeId="0" xr:uid="{6B232E72-26A8-4A4C-835E-E883F74FB3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2" authorId="0" shapeId="0" xr:uid="{1219F718-D3ED-4305-B045-AFC21B2E0D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2" authorId="0" shapeId="0" xr:uid="{970B3BED-A184-4F3B-80B0-15CBA7DB98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2" authorId="0" shapeId="0" xr:uid="{EABA5704-8641-426F-8300-03251EE469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2" authorId="0" shapeId="0" xr:uid="{BC6EA413-78A6-4869-B5BC-02907F01F5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2" authorId="0" shapeId="0" xr:uid="{2B08BDA9-0EC8-4212-AB2A-69F44727F6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2" authorId="0" shapeId="0" xr:uid="{77D1C27B-1D07-4F81-8EE4-606E873A59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2" authorId="0" shapeId="0" xr:uid="{2CE5959B-500C-479F-B3DE-86EDE62647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2" authorId="0" shapeId="0" xr:uid="{7B5D60AD-2F2B-44C1-AFEF-6E1EB0D1F1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2" authorId="0" shapeId="0" xr:uid="{29E6F438-C37E-4B83-8334-FD535ED60E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2" authorId="0" shapeId="0" xr:uid="{2F384CD7-6770-400F-877C-3C056B8527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2" authorId="0" shapeId="0" xr:uid="{33938DF3-8918-4692-9FDC-5D31276744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3" authorId="0" shapeId="0" xr:uid="{176F1D0F-3819-40C8-8A67-E4480DF9F5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" authorId="0" shapeId="0" xr:uid="{701EA456-87AA-4BBE-AF62-AC07D9813E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" authorId="0" shapeId="0" xr:uid="{B97C5BEF-ADF3-475C-9816-616848A961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3" authorId="0" shapeId="0" xr:uid="{E2FAFC3B-BC94-4D18-BCA8-95FD2190FC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3" authorId="0" shapeId="0" xr:uid="{9C5107E5-2C64-4C2D-9517-C1AAB06F66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3" authorId="0" shapeId="0" xr:uid="{0E8DAD98-2792-4AB1-8C42-A695DC1CB1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3" authorId="0" shapeId="0" xr:uid="{D87F0EEE-9E6B-4FEB-9918-5976739B16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3" authorId="0" shapeId="0" xr:uid="{E7CBEA8C-3FD4-4B03-A687-421C592D6C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3" authorId="0" shapeId="0" xr:uid="{0293C7D0-221D-4BA6-AB50-0E01FA4C93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3" authorId="0" shapeId="0" xr:uid="{373EEBFF-114B-4BA6-AB81-1CD442C6BB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3" authorId="0" shapeId="0" xr:uid="{CA87C58F-8426-480C-B7FF-985D3E0F9F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3" authorId="0" shapeId="0" xr:uid="{416CD67F-6DE9-4F00-9484-F6ACD46C28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3" authorId="0" shapeId="0" xr:uid="{238856BD-F580-42A7-A286-BDBD310E1B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3" authorId="0" shapeId="0" xr:uid="{4538301B-E458-4C28-95A0-6BAE6DDD6F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3" authorId="0" shapeId="0" xr:uid="{10C79522-77D1-4987-81EC-DC1323BC7A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3" authorId="0" shapeId="0" xr:uid="{668939EE-FA9D-49A6-B8D3-12847D1239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3" authorId="0" shapeId="0" xr:uid="{4D5AB632-56A0-4E07-A0EB-EF7759DBAC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3" authorId="0" shapeId="0" xr:uid="{D89F7C13-AB5A-4E42-8C87-15598F683E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3" authorId="0" shapeId="0" xr:uid="{F96CE4BF-019D-4BA3-8C9C-ACCAB78695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3" authorId="0" shapeId="0" xr:uid="{576D4482-BC64-4B65-B691-1F61FA4919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4" authorId="0" shapeId="0" xr:uid="{4CE73513-C7FA-4D08-BC73-8640077BB8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 shapeId="0" xr:uid="{96AE22EC-2858-48F9-B3C5-D5DDEF313F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 shapeId="0" xr:uid="{F1F9385E-823C-42F9-A4AA-48F27160D4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4" authorId="0" shapeId="0" xr:uid="{48C28C2D-55CC-4E0A-AABF-A49DFC19C3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4" authorId="0" shapeId="0" xr:uid="{3DE24DBA-F743-4390-8B4F-5FFADAEF43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4" authorId="0" shapeId="0" xr:uid="{1E064278-A5BD-42A0-AEC3-B119507CD4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4" authorId="0" shapeId="0" xr:uid="{8C7E7D79-6242-44F0-9F49-1702D6A1E2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4" authorId="0" shapeId="0" xr:uid="{11DD2782-57EF-48E4-A702-C6BAAF8B2B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4" authorId="0" shapeId="0" xr:uid="{88844449-AEA3-41F2-A79E-EB4B716DDD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4" authorId="0" shapeId="0" xr:uid="{D1643A92-07BF-4872-A00E-F38D1D2936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4" authorId="0" shapeId="0" xr:uid="{0E6A66F4-B345-4016-AFEC-4372D9E58B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4" authorId="0" shapeId="0" xr:uid="{697BA7BE-A6CC-4E86-AB92-B4D8608413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4" authorId="0" shapeId="0" xr:uid="{F225695E-317C-456B-8FC9-9332C9CFD0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4" authorId="0" shapeId="0" xr:uid="{B1C90FE0-55DE-498D-8240-C3903E4925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4" authorId="0" shapeId="0" xr:uid="{B9B5B54B-FAE1-4590-BDB9-30CEA572E1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4" authorId="0" shapeId="0" xr:uid="{D562231A-41FF-40E6-B1FD-2FAC9B7D5B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4" authorId="0" shapeId="0" xr:uid="{31BFF875-3489-4CD0-B011-E1083A279E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4" authorId="0" shapeId="0" xr:uid="{70801387-41DB-44F1-BB2E-576F03F711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4" authorId="0" shapeId="0" xr:uid="{E7D950B8-1771-4D63-8190-0B578999F9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4" authorId="0" shapeId="0" xr:uid="{E21C0CB4-02F8-405B-B0D7-A799746F0C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5" authorId="0" shapeId="0" xr:uid="{2EDC09AF-2F82-4E1B-871D-AB51001170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" authorId="0" shapeId="0" xr:uid="{853BD463-7B0F-4A5D-BFD2-AD8265422E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" authorId="0" shapeId="0" xr:uid="{A9381944-DC76-443D-8CDC-18132AE2A0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5" authorId="0" shapeId="0" xr:uid="{06D4ECAC-54C3-403C-9D71-B16774882F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5" authorId="0" shapeId="0" xr:uid="{6219D3F2-3AAE-4529-BCE2-917EA477EF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5" authorId="0" shapeId="0" xr:uid="{F895F96B-7CCF-4ECC-9A5E-E972AF00C9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5" authorId="0" shapeId="0" xr:uid="{3249C99B-1B3A-4E6D-810F-A9A686BEBB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5" authorId="0" shapeId="0" xr:uid="{883D4235-15E4-4B3E-ACBD-6D2A38220B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5" authorId="0" shapeId="0" xr:uid="{5AFC862F-6DF1-4E1E-884D-66585A5C14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5" authorId="0" shapeId="0" xr:uid="{C19011AE-AD99-4F43-BDDB-CE78BD1186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5" authorId="0" shapeId="0" xr:uid="{61F88AC2-F3D9-4F13-92BB-CFF146DEA8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5" authorId="0" shapeId="0" xr:uid="{2FDF8DE4-A09A-4F8F-98BE-34CEF9408D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5" authorId="0" shapeId="0" xr:uid="{0066DABD-EA23-44BC-A3B8-8F655BCCD2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5" authorId="0" shapeId="0" xr:uid="{E8503A87-1ECE-4A2B-B411-579EC74B56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5" authorId="0" shapeId="0" xr:uid="{6BD5AADE-095A-4E54-82AD-DFDDDABF23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5" authorId="0" shapeId="0" xr:uid="{06D2B9D2-E78D-49B1-BE51-CBC66302E5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5" authorId="0" shapeId="0" xr:uid="{C7B09A49-211F-4393-A0C2-A7FD239FC7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5" authorId="0" shapeId="0" xr:uid="{4653FA5D-9E1C-45C8-9E05-A64CA4BA0E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5" authorId="0" shapeId="0" xr:uid="{A9942A1F-B90D-4E08-98C7-AE61FD25FC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5" authorId="0" shapeId="0" xr:uid="{E9D718B6-203B-41FC-8892-1A5293A70B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6" authorId="0" shapeId="0" xr:uid="{7611EFD5-159C-4AD0-A4AB-7FBE9C4325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" authorId="0" shapeId="0" xr:uid="{1BD26742-6147-433D-A156-23D84A0FB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" authorId="0" shapeId="0" xr:uid="{16F3858B-C30B-43AD-AD91-364C4901E5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6" authorId="0" shapeId="0" xr:uid="{218814E7-1B85-4872-90DB-548E0E6E6F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6" authorId="0" shapeId="0" xr:uid="{C6B1F47D-B0C2-482C-868F-0FE3CE1D87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6" authorId="0" shapeId="0" xr:uid="{78CD2B0A-F534-46C9-AF3A-475C627449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6" authorId="0" shapeId="0" xr:uid="{83A71B5C-9B6B-481A-BBA0-08DC39DCF4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6" authorId="0" shapeId="0" xr:uid="{6C91DD5E-AB0F-41EC-9248-32F108EE84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6" authorId="0" shapeId="0" xr:uid="{206DCCD2-EFCA-4D8F-852F-723AE8EC47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6" authorId="0" shapeId="0" xr:uid="{388091F9-EA14-4F70-96A2-5E2C3286D6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6" authorId="0" shapeId="0" xr:uid="{295899B3-3F6B-42E7-BE8F-2817D3592C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6" authorId="0" shapeId="0" xr:uid="{C8A08648-CED9-423E-9E13-0B8757B3AE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6" authorId="0" shapeId="0" xr:uid="{066B7B8A-D491-4E6D-8F81-636D2E94C1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6" authorId="0" shapeId="0" xr:uid="{CFE44544-8FBA-4848-BE72-9C8C5D5282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6" authorId="0" shapeId="0" xr:uid="{FA545F6D-BB44-41F6-9DEC-67D6AAB12A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6" authorId="0" shapeId="0" xr:uid="{D57D8FCF-9650-46BB-8F6B-E47EBDB430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6" authorId="0" shapeId="0" xr:uid="{F935A844-C36A-4D34-9851-64F2A05EC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6" authorId="0" shapeId="0" xr:uid="{E05D2A92-3D8E-4606-9695-33E7B4CC8C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6" authorId="0" shapeId="0" xr:uid="{DF051158-0220-4DFA-8EBF-8A6D730DBB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6" authorId="0" shapeId="0" xr:uid="{D7D36607-7B53-499C-ADC4-32728F0514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7" authorId="0" shapeId="0" xr:uid="{0A5F4C66-CF2A-476E-8192-7E6DE1ABB8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 shapeId="0" xr:uid="{2A08457F-5A71-4E48-829A-ED5A66409D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 shapeId="0" xr:uid="{B557E596-A07A-4F8F-9936-20E135D360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7" authorId="0" shapeId="0" xr:uid="{C7722AC8-BECA-4BCD-A611-54A5C3C0E0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7" authorId="0" shapeId="0" xr:uid="{D5EB7599-2136-4160-BB86-1659F9EE25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7" authorId="0" shapeId="0" xr:uid="{15E53F21-3356-4DA5-9C2C-4BF49CEEB6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7" authorId="0" shapeId="0" xr:uid="{E1D51572-AFE0-4085-8C24-A343708EC9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7" authorId="0" shapeId="0" xr:uid="{A115F8A4-AD8D-4C6F-9AF8-16457E8DDD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7" authorId="0" shapeId="0" xr:uid="{487DE379-C594-4288-BE45-CF4F3DA8CD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7" authorId="0" shapeId="0" xr:uid="{2DEA7B26-9D31-4475-AEC1-65D8E585F9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7" authorId="0" shapeId="0" xr:uid="{510CF4A6-073D-4CB2-955C-D9AAD8E96D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7" authorId="0" shapeId="0" xr:uid="{A5C70AB4-6EDA-42EC-B10C-752FC25E75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7" authorId="0" shapeId="0" xr:uid="{9AFC2A44-0498-4738-9863-ED3B1347EB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7" authorId="0" shapeId="0" xr:uid="{871A93F7-E210-4164-A1C7-E2D3F246AA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7" authorId="0" shapeId="0" xr:uid="{E7A3D147-ACAB-4CB5-86E0-6221D73820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7" authorId="0" shapeId="0" xr:uid="{FA0D5839-508A-4614-8F52-A8A7C0FDD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7" authorId="0" shapeId="0" xr:uid="{77BAEEF3-5C70-4495-8442-31DD46B153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7" authorId="0" shapeId="0" xr:uid="{E4209E58-6104-4EB6-9C3D-0F6DADB8FB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7" authorId="0" shapeId="0" xr:uid="{47DE6A8D-4721-4307-A546-98C5346A07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7" authorId="0" shapeId="0" xr:uid="{CF5F89D5-5794-47CB-AD40-59706239AD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8" authorId="0" shapeId="0" xr:uid="{581A0937-8B37-4BF1-AA13-3D9BDF4C07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 shapeId="0" xr:uid="{BEC9A76E-59AB-4B7E-90EC-FCB3996AC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 shapeId="0" xr:uid="{919EAF2D-CC86-4EEB-B393-CD93C47170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8" authorId="0" shapeId="0" xr:uid="{BAF21D82-535D-4858-8462-A71E16F3C9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8" authorId="0" shapeId="0" xr:uid="{651AC414-F263-4509-AE5F-C3FC9A683F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8" authorId="0" shapeId="0" xr:uid="{3BCE2051-BCE6-4926-983E-14FB614B5E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8" authorId="0" shapeId="0" xr:uid="{F5013572-DD04-414B-BFFB-2A3E807D53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8" authorId="0" shapeId="0" xr:uid="{1C0575A5-5B99-49A3-A389-891296111D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8" authorId="0" shapeId="0" xr:uid="{D11EDDEC-5F66-43E0-996F-1D6E0C0F5A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8" authorId="0" shapeId="0" xr:uid="{7F908E51-3976-4A1F-9EF8-05FE524262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8" authorId="0" shapeId="0" xr:uid="{D42C6502-5007-4465-B1AE-EB4C938145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8" authorId="0" shapeId="0" xr:uid="{6C97BBBC-4FA0-469F-B1AD-867C23E61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8" authorId="0" shapeId="0" xr:uid="{6FE1AA79-9370-4B7E-ACB9-5110726612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8" authorId="0" shapeId="0" xr:uid="{D023CB2A-4E08-402D-8287-925FC62BC0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8" authorId="0" shapeId="0" xr:uid="{6B957A42-4CD7-4C47-AF28-122D501F3A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8" authorId="0" shapeId="0" xr:uid="{4153E9BD-C568-49B1-95EE-EEA532AFA9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8" authorId="0" shapeId="0" xr:uid="{7482D5E9-A251-40C6-AF46-9D6C596684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8" authorId="0" shapeId="0" xr:uid="{E6E10027-4DB0-4A98-B34C-F96AE469AB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8" authorId="0" shapeId="0" xr:uid="{144F8F0F-3DB0-45E6-A970-4AABC0B45B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8" authorId="0" shapeId="0" xr:uid="{D2FF4E1F-135D-49A1-93D2-8D7A42C7B0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9" authorId="0" shapeId="0" xr:uid="{404398D4-FA86-4D20-BF4B-6330AE1954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X79" authorId="0" shapeId="0" xr:uid="{A91522C9-BDBD-4A97-9879-A082774F0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Y79" authorId="0" shapeId="0" xr:uid="{67EE13E1-8F7A-4DA6-BC37-FCFBE13F22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9" authorId="0" shapeId="0" xr:uid="{88A1D2F5-267F-4852-9FC0-99818F2065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9" authorId="0" shapeId="0" xr:uid="{7CF552BE-FFCF-4CEC-952C-FBD472A038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2" authorId="0" shapeId="0" xr:uid="{4460018B-0475-4EDA-AA68-7617309B11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2" authorId="0" shapeId="0" xr:uid="{80444241-2712-4B4E-B945-037FAD2327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2" authorId="0" shapeId="0" xr:uid="{8D3BDC6D-072A-4945-8D3E-BB8A2A9219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2" authorId="0" shapeId="0" xr:uid="{BBB29490-7799-4758-A69B-8B8CE17874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2" authorId="0" shapeId="0" xr:uid="{7D317F34-1897-4A6E-9889-796F6F10CE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3" authorId="0" shapeId="0" xr:uid="{02317AA1-D314-4A15-8A94-80EAC6D451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3" authorId="0" shapeId="0" xr:uid="{F0B4A4BD-E523-4A85-8448-9A77827943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3" authorId="0" shapeId="0" xr:uid="{A43ECCAE-23B5-4866-B572-C0EC86C858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3" authorId="0" shapeId="0" xr:uid="{7B339B5C-05F0-4277-9589-A4D15B2A86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3" authorId="0" shapeId="0" xr:uid="{485E93B5-6E5E-43B7-A5A8-31504F7C9C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 shapeId="0" xr:uid="{560E50F4-A2EC-45C5-A0DE-01835E4EF6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4" authorId="0" shapeId="0" xr:uid="{9E8CF535-1724-4CA2-881C-B6BAC07285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4" authorId="0" shapeId="0" xr:uid="{18CE83DC-2099-43AF-86C1-9B5581FCD0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4" authorId="0" shapeId="0" xr:uid="{0B23BAE0-B57A-4142-A852-20C2459735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4" authorId="0" shapeId="0" xr:uid="{32D8FFC2-3A75-4DB0-A5B4-ED68B63D21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5" authorId="0" shapeId="0" xr:uid="{F6C903CE-5F51-42E9-B045-95B1E39A3D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 shapeId="0" xr:uid="{5514CDCF-76FF-474E-9531-7266AE82C0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 xr:uid="{76847CC5-5919-4CDE-AE09-B44DA05FB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5" authorId="0" shapeId="0" xr:uid="{513A8F2C-0FBE-4683-A478-F702E4AF3D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5" authorId="0" shapeId="0" xr:uid="{11286FB5-25AA-4AA1-8A8B-8F69C0C200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6" authorId="0" shapeId="0" xr:uid="{D5FB1BF5-3BD4-477C-B822-F387C34B72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 xr:uid="{D2892CC9-41C3-4D1E-8A70-3EDC389C45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567A16C6-6BA7-4710-B89B-B67B0BA833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6" authorId="0" shapeId="0" xr:uid="{913ECEE6-9269-40D0-9DEF-7B0AE4A14A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6" authorId="0" shapeId="0" xr:uid="{ED5329FC-CB2E-4063-84BF-93B5FD10F9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7" authorId="0" shapeId="0" xr:uid="{A944240D-6559-4960-BF96-877BB5D0DB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7" authorId="0" shapeId="0" xr:uid="{A397CF44-FF79-45D3-AE9C-9902A539AB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7" authorId="0" shapeId="0" xr:uid="{6DD4C13E-9704-4A18-8948-75ADF6299E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7" authorId="0" shapeId="0" xr:uid="{51C5A4F2-534D-4C6C-A6FC-826E532ACE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7" authorId="0" shapeId="0" xr:uid="{5AFC1E28-85AD-421E-A2F1-BB5B7982FC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8" authorId="0" shapeId="0" xr:uid="{DC726ECF-65FD-4037-9717-59F210E378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8" authorId="0" shapeId="0" xr:uid="{95F39755-EFD8-425F-ADB2-D481C4DF1C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8" authorId="0" shapeId="0" xr:uid="{12A2AF72-1666-40B0-83CD-12D9BFCBFA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8" authorId="0" shapeId="0" xr:uid="{7BE46159-493F-458A-A4B8-A9E2582F89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8" authorId="0" shapeId="0" xr:uid="{5F8B30E1-FC14-4709-BD1F-4E8B6E256C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9" authorId="0" shapeId="0" xr:uid="{CB8BA59D-9B8B-4245-A807-8255B44B4F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9" authorId="0" shapeId="0" xr:uid="{72B9C69F-E6E5-4B78-A8E3-1BDDBE4493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9" authorId="0" shapeId="0" xr:uid="{2A0C8574-73F2-4AE8-B834-36093A9223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9" authorId="0" shapeId="0" xr:uid="{6021E96C-5F5E-4311-A7CD-83EB5EF4A5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9" authorId="0" shapeId="0" xr:uid="{D845AA45-9991-4712-80B9-DF4C2CB0B6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0" authorId="0" shapeId="0" xr:uid="{90BB6776-592A-4B79-AE9D-91FF658833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0" authorId="0" shapeId="0" xr:uid="{809E8176-0654-45C8-9F24-CA03A99F29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0" authorId="0" shapeId="0" xr:uid="{1CE2C6E3-1D77-4901-B8A7-F30063966F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0" authorId="0" shapeId="0" xr:uid="{FC4C99E5-3B91-4ED3-8406-236CF205A7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0" authorId="0" shapeId="0" xr:uid="{1053754B-8F40-4E4F-8FB3-794EA66CD8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1" authorId="0" shapeId="0" xr:uid="{74BA5464-F252-4570-BBB0-9BE4C66086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1" authorId="0" shapeId="0" xr:uid="{AD9F01E5-E60F-44A7-892A-196291A9D1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1" authorId="0" shapeId="0" xr:uid="{A213D043-C0A1-4F23-89E3-E5A6C177E7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1" authorId="0" shapeId="0" xr:uid="{E37BBFA8-90B9-4440-B4FC-6D0AA33331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1" authorId="0" shapeId="0" xr:uid="{7C0C0286-37EA-4488-BA5C-AF40032BDD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2" authorId="0" shapeId="0" xr:uid="{99CC3102-0BE7-45E9-8B77-346EBE8655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2" authorId="0" shapeId="0" xr:uid="{C7D9FBE8-FAD2-4A77-A754-875829383A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2" authorId="0" shapeId="0" xr:uid="{3292BD74-268A-4F55-AFA8-9BB1D22BC0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2" authorId="0" shapeId="0" xr:uid="{747D83D6-9A1B-4C07-BDF0-1D1E8DD4FA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2" authorId="0" shapeId="0" xr:uid="{58CC8807-3662-4B16-9433-B42BC78A53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3" authorId="0" shapeId="0" xr:uid="{0F919DF9-B925-49D4-8DD7-5F89C83C34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3" authorId="0" shapeId="0" xr:uid="{AEFC7287-7554-49A6-A998-92591689EB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3" authorId="0" shapeId="0" xr:uid="{96E4F0EF-1D1D-4F3D-8A59-837054CEC7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3" authorId="0" shapeId="0" xr:uid="{19735DC6-96DE-462A-83CF-8BAF9634A1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3" authorId="0" shapeId="0" xr:uid="{073BDF27-6EBD-4A35-A871-275B6D2560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4" authorId="0" shapeId="0" xr:uid="{20268BC9-1E19-49BD-8138-5F4DD392F4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4" authorId="0" shapeId="0" xr:uid="{15FC357A-3438-4192-8D2B-3F918D66F2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4" authorId="0" shapeId="0" xr:uid="{44519843-B1EF-4637-828F-ADA7F24478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4" authorId="0" shapeId="0" xr:uid="{1D8EF607-16E3-47ED-B2FB-A40F1BF914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4" authorId="0" shapeId="0" xr:uid="{5A02724B-D0A0-4CE5-98EE-598CD0A207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<sst xmlns="http://schemas.openxmlformats.org/spreadsheetml/2006/main" count="175" uniqueCount="73">
  <si>
    <t>Hamburger</t>
  </si>
  <si>
    <t>Objective Function</t>
  </si>
  <si>
    <t>Constraints</t>
  </si>
  <si>
    <t>LHS</t>
  </si>
  <si>
    <t>RHS</t>
  </si>
  <si>
    <t>Calories&gt;=2000</t>
  </si>
  <si>
    <t>&gt;=</t>
  </si>
  <si>
    <t>carbs&gt;=300</t>
  </si>
  <si>
    <t>Fat&lt;=65</t>
  </si>
  <si>
    <t>&lt;=</t>
  </si>
  <si>
    <t>Iron(mg)</t>
  </si>
  <si>
    <t xml:space="preserve">Number of Serving </t>
  </si>
  <si>
    <t>Calories&lt;=2400</t>
  </si>
  <si>
    <t>Fruit &amp; Maple oatmeal &lt;=2</t>
  </si>
  <si>
    <t>Mcchicken</t>
  </si>
  <si>
    <t>Protein &lt;=170</t>
  </si>
  <si>
    <t>Carbohydrates &lt;=325</t>
  </si>
  <si>
    <t>Sodium &lt;=3400</t>
  </si>
  <si>
    <t>Cost Per Serving(in $)</t>
  </si>
  <si>
    <t>Calories(Cal)</t>
  </si>
  <si>
    <t>Calcium (mg)</t>
  </si>
  <si>
    <t>Protein(mg)</t>
  </si>
  <si>
    <t>Vitamin C(mg)</t>
  </si>
  <si>
    <t>Iron&gt;=14</t>
  </si>
  <si>
    <t>Bevrages&lt;=2</t>
  </si>
  <si>
    <t xml:space="preserve">Calcium&gt;=1100 </t>
  </si>
  <si>
    <t>Decisions and Inputs</t>
  </si>
  <si>
    <t>$B$4</t>
  </si>
  <si>
    <t>$B$5</t>
  </si>
  <si>
    <t>$B$6</t>
  </si>
  <si>
    <t>$B$7</t>
  </si>
  <si>
    <t>$B$8</t>
  </si>
  <si>
    <t>$B$9</t>
  </si>
  <si>
    <t>$B$10</t>
  </si>
  <si>
    <t>$B$11</t>
  </si>
  <si>
    <t>$B$12</t>
  </si>
  <si>
    <t>$B$13</t>
  </si>
  <si>
    <t>$B$14</t>
  </si>
  <si>
    <t>VitaminA(μg)</t>
  </si>
  <si>
    <t>Premium Grilled Chicken Club Sandwich</t>
  </si>
  <si>
    <t>Premium Southwest Salad with Grilled Chicken</t>
  </si>
  <si>
    <t>Premium Bacon Salad with Grilled Chicken</t>
  </si>
  <si>
    <t>Premium Caesar Salad Grilled Chicken</t>
  </si>
  <si>
    <t>Premium Caesar Salad with Crispy Chicken</t>
  </si>
  <si>
    <t>Fruit and Maple oatmeal</t>
  </si>
  <si>
    <t>Orange juice (medium)</t>
  </si>
  <si>
    <t>Nonfat Cappucino(med)</t>
  </si>
  <si>
    <t>$D$22</t>
  </si>
  <si>
    <t/>
  </si>
  <si>
    <t>$D$23</t>
  </si>
  <si>
    <t>Twoway analysis for Solver model in optimized_model worksheet</t>
  </si>
  <si>
    <t>Output</t>
  </si>
  <si>
    <t>Not feasible</t>
  </si>
  <si>
    <t>Vitamin A&gt;=1000</t>
  </si>
  <si>
    <t>Vitamin C&gt;=60</t>
  </si>
  <si>
    <t>Protein&gt;=46</t>
  </si>
  <si>
    <t>Total Fats(g)</t>
  </si>
  <si>
    <t>Sodium (g)</t>
  </si>
  <si>
    <t>Carbohydrates(g)</t>
  </si>
  <si>
    <t>Fillet O Fish</t>
  </si>
  <si>
    <t>$B$16,$B$4:$B$14</t>
  </si>
  <si>
    <t>total calorie consumption</t>
  </si>
  <si>
    <t>Oneway analysis for Solver model in optimized_model worksheet</t>
  </si>
  <si>
    <t>$B$16</t>
  </si>
  <si>
    <t>Data for chart</t>
  </si>
  <si>
    <t>Maximum Caloroies intake</t>
  </si>
  <si>
    <t>Output and Maximum Caloroies intake value for chart</t>
  </si>
  <si>
    <t>Maximum Caloroies intake value</t>
  </si>
  <si>
    <t>Minimum Fat required</t>
  </si>
  <si>
    <t>Minimum Fat required (cell $D$22) values along side, Maximum Caloroies intake (cell $D$23) values along top, output cell in corner</t>
  </si>
  <si>
    <t>Output and Minimum Fat required value for chart</t>
  </si>
  <si>
    <t>Minimum Fat required value</t>
  </si>
  <si>
    <t>Total Calorie consumption (cell $D$23)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</si>
</sst>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49" fontId="0" fillId="0" borderId="0" xfId="0" applyNumberFormat="1"/>
    <xf numFmtId="0" fontId="0" fillId="5" borderId="0" xfId="0" applyFill="1" applyAlignment="1">
      <alignment horizontal="right" textRotation="90"/>
    </xf>
    <xf numFmtId="0" fontId="3" fillId="0" borderId="0" xfId="0" applyFont="1"/>
    <xf numFmtId="0" fontId="0" fillId="0" borderId="2" xfId="0" applyNumberFormat="1" applyBorder="1"/>
    <xf numFmtId="164" fontId="0" fillId="0" borderId="3" xfId="0" applyNumberFormat="1" applyBorder="1"/>
    <xf numFmtId="0" fontId="0" fillId="0" borderId="5" xfId="0" applyNumberFormat="1" applyBorder="1"/>
    <xf numFmtId="164" fontId="0" fillId="0" borderId="0" xfId="0" applyNumberFormat="1" applyBorder="1"/>
    <xf numFmtId="0" fontId="2" fillId="6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8" borderId="0" xfId="0" applyFill="1"/>
    <xf numFmtId="164" fontId="0" fillId="0" borderId="5" xfId="0" applyNumberFormat="1" applyBorder="1"/>
    <xf numFmtId="0" fontId="0" fillId="0" borderId="0" xfId="0" applyNumberFormat="1" applyBorder="1"/>
    <xf numFmtId="0" fontId="0" fillId="9" borderId="3" xfId="0" applyFill="1" applyBorder="1"/>
    <xf numFmtId="0" fontId="0" fillId="9" borderId="4" xfId="0" applyFill="1" applyBorder="1"/>
    <xf numFmtId="0" fontId="0" fillId="0" borderId="0" xfId="0" applyAlignment="1">
      <alignment horizontal="right" textRotation="90"/>
    </xf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9" borderId="2" xfId="0" applyFill="1" applyBorder="1"/>
    <xf numFmtId="164" fontId="0" fillId="0" borderId="7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sensitivity analysis'!$U$1</c:f>
          <c:strCache>
            <c:ptCount val="1"/>
            <c:pt idx="0">
              <c:v>Sensitivity of $B$16 to total calorie consumption</c:v>
            </c:pt>
          </c:strCache>
        </c:strRef>
      </c:tx>
      <c:layout>
        <c:manualLayout>
          <c:xMode val="edge"/>
          <c:yMode val="edge"/>
          <c:x val="5.9885055351687595E-2"/>
          <c:y val="7.3492083138942581E-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sensitivity analysis'!$A$5:$A$14</c:f>
              <c:numCache>
                <c:formatCode>0.0</c:formatCode>
                <c:ptCount val="10"/>
                <c:pt idx="0">
                  <c:v>2100</c:v>
                </c:pt>
                <c:pt idx="1">
                  <c:v>2200</c:v>
                </c:pt>
                <c:pt idx="2">
                  <c:v>2300</c:v>
                </c:pt>
                <c:pt idx="3">
                  <c:v>2400</c:v>
                </c:pt>
                <c:pt idx="4">
                  <c:v>2500</c:v>
                </c:pt>
                <c:pt idx="5">
                  <c:v>2600</c:v>
                </c:pt>
                <c:pt idx="6">
                  <c:v>2700</c:v>
                </c:pt>
                <c:pt idx="7">
                  <c:v>2800</c:v>
                </c:pt>
                <c:pt idx="8">
                  <c:v>2900</c:v>
                </c:pt>
                <c:pt idx="9">
                  <c:v>3000</c:v>
                </c:pt>
              </c:numCache>
            </c:numRef>
          </c:cat>
          <c:val>
            <c:numRef>
              <c:f>'One-Way sensitivity analysis'!$U$5:$U$14</c:f>
              <c:numCache>
                <c:formatCode>General</c:formatCode>
                <c:ptCount val="10"/>
                <c:pt idx="0">
                  <c:v>21.21</c:v>
                </c:pt>
                <c:pt idx="1">
                  <c:v>21.21</c:v>
                </c:pt>
                <c:pt idx="2">
                  <c:v>21.310000000000002</c:v>
                </c:pt>
                <c:pt idx="3">
                  <c:v>21.310000000000002</c:v>
                </c:pt>
                <c:pt idx="4">
                  <c:v>21.310000000000002</c:v>
                </c:pt>
                <c:pt idx="5">
                  <c:v>21.310000000000002</c:v>
                </c:pt>
                <c:pt idx="6">
                  <c:v>21.310000000000002</c:v>
                </c:pt>
                <c:pt idx="7">
                  <c:v>21.310000000000002</c:v>
                </c:pt>
                <c:pt idx="8">
                  <c:v>21.310000000000002</c:v>
                </c:pt>
                <c:pt idx="9">
                  <c:v>21.310000000000002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F-41B2-A8F5-CD2BC9D6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83904"/>
        <c:axId val="513384232"/>
      </c:lineChart>
      <c:catAx>
        <c:axId val="5133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calorie consumption ($D$23)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13384232"/>
        <c:crosses val="autoZero"/>
        <c:auto val="1"/>
        <c:lblAlgn val="ctr"/>
        <c:lblOffset val="100"/>
        <c:noMultiLvlLbl val="0"/>
      </c:catAx>
      <c:valAx>
        <c:axId val="51338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383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sensitivity analysis'!$K$1</c:f>
          <c:strCache>
            <c:ptCount val="1"/>
            <c:pt idx="0">
              <c:v>Sensitivity of $B$16 to Maximum Caloroies intake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sensitivity analysis'!$B$4:$F$4</c:f>
              <c:numCache>
                <c:formatCode>0.0</c:formatCode>
                <c:ptCount val="5"/>
                <c:pt idx="0">
                  <c:v>2100</c:v>
                </c:pt>
                <c:pt idx="1">
                  <c:v>2200</c:v>
                </c:pt>
                <c:pt idx="2">
                  <c:v>2300</c:v>
                </c:pt>
                <c:pt idx="3">
                  <c:v>2400</c:v>
                </c:pt>
                <c:pt idx="4">
                  <c:v>2500</c:v>
                </c:pt>
              </c:numCache>
            </c:numRef>
          </c:cat>
          <c:val>
            <c:numRef>
              <c:f>'Two-Way sensitivity analysis'!$K$5:$K$9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F-4A32-B009-D4B37C1C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93071"/>
        <c:axId val="360855951"/>
      </c:lineChart>
      <c:catAx>
        <c:axId val="68469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Caloroies intake ($D$23)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60855951"/>
        <c:crosses val="autoZero"/>
        <c:auto val="1"/>
        <c:lblAlgn val="ctr"/>
        <c:lblOffset val="100"/>
        <c:noMultiLvlLbl val="0"/>
      </c:catAx>
      <c:valAx>
        <c:axId val="360855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69307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sensitivity analysis'!$O$1</c:f>
          <c:strCache>
            <c:ptCount val="1"/>
            <c:pt idx="0">
              <c:v>Sensitivity of $B$16 to Minimum Fat required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sensitivity analysis'!$A$5:$A$17</c:f>
              <c:numCache>
                <c:formatCode>0.0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cat>
          <c:val>
            <c:numRef>
              <c:f>'Two-Way sensitivity analysis'!$O$5:$O$17</c:f>
              <c:numCache>
                <c:formatCode>General</c:formatCode>
                <c:ptCount val="13"/>
                <c:pt idx="0">
                  <c:v>0</c:v>
                </c:pt>
                <c:pt idx="1">
                  <c:v>21.21</c:v>
                </c:pt>
                <c:pt idx="2">
                  <c:v>21.21</c:v>
                </c:pt>
                <c:pt idx="3">
                  <c:v>21.21</c:v>
                </c:pt>
                <c:pt idx="4">
                  <c:v>21.21</c:v>
                </c:pt>
                <c:pt idx="5">
                  <c:v>21.21</c:v>
                </c:pt>
                <c:pt idx="6">
                  <c:v>21.21</c:v>
                </c:pt>
                <c:pt idx="7">
                  <c:v>21.21</c:v>
                </c:pt>
                <c:pt idx="8">
                  <c:v>21.21</c:v>
                </c:pt>
                <c:pt idx="9">
                  <c:v>21.21</c:v>
                </c:pt>
                <c:pt idx="10">
                  <c:v>21.21</c:v>
                </c:pt>
                <c:pt idx="11">
                  <c:v>21.21</c:v>
                </c:pt>
                <c:pt idx="12">
                  <c:v>21.21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A-49D8-A242-0C6C1519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92271"/>
        <c:axId val="360855119"/>
      </c:lineChart>
      <c:catAx>
        <c:axId val="68469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Fat required ($D$22)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60855119"/>
        <c:crosses val="autoZero"/>
        <c:auto val="1"/>
        <c:lblAlgn val="ctr"/>
        <c:lblOffset val="100"/>
        <c:noMultiLvlLbl val="0"/>
      </c:catAx>
      <c:valAx>
        <c:axId val="3608551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69227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17</xdr:row>
      <xdr:rowOff>106680</xdr:rowOff>
    </xdr:from>
    <xdr:to>
      <xdr:col>11</xdr:col>
      <xdr:colOff>209550</xdr:colOff>
      <xdr:row>66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27308CE-A86C-4AFF-B719-CA39EEEDE0F9}"/>
                </a:ext>
              </a:extLst>
            </xdr:cNvPr>
            <xdr:cNvSpPr txBox="1"/>
          </xdr:nvSpPr>
          <xdr:spPr>
            <a:xfrm>
              <a:off x="7810500" y="3215640"/>
              <a:ext cx="5006340" cy="89458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0"/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Inputs:</a:t>
              </a:r>
            </a:p>
            <a:p>
              <a:pPr lvl="0"/>
              <a:r>
                <a:rPr lang="en-US" sz="1100" b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 - 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ndex for each food item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 Cost per serving in $ at i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K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Calories at i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-Fats  in grams at i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Sodium in milligrams at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Carbohydrates in grams at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Cm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Calcium in milligrams at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Proteins in grams at i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Vc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Vitamin C at in milligrams at i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Vitamin A at in micrograms at i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I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Iron in milligrams at i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</a:t>
              </a:r>
              <a:r>
                <a:rPr lang="en-US" sz="1100" b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Number of servings of item</a:t>
              </a:r>
            </a:p>
            <a:p>
              <a:endParaRPr lang="en-US" sz="1100" b="1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Objective :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Cost: 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Constraints :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required Calories for a day: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K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2000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Proteins for a day: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P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46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Carbohydrates for a day: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Ca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300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Fat allowed for a day 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&lt;= 65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Calories allowed for a day 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K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&lt;= 2400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Proteins allowed for a day 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P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55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Carbohydrates allowed for a day 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Ca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&lt;= 325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Iron for a day: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14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Calcium for a day: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Cm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1100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Vitamin A for a day: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Va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1000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Vitamin C for a day: 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Vc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60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Sodiumallowed for a day 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sty m:val="p"/>
                        </m:rP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S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</m:t>
                          </m:r>
                        </m:sub>
                      </m:sSub>
                    </m:e>
                  </m:nary>
                </m:oMath>
              </a14:m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&lt;= 3400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Limit on Fruit &amp; Maple Oatmeal :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=9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Limit on Beverages 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=10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&lt;=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27308CE-A86C-4AFF-B719-CA39EEEDE0F9}"/>
                </a:ext>
              </a:extLst>
            </xdr:cNvPr>
            <xdr:cNvSpPr txBox="1"/>
          </xdr:nvSpPr>
          <xdr:spPr>
            <a:xfrm>
              <a:off x="7810500" y="3215640"/>
              <a:ext cx="5006340" cy="89458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0"/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Inputs:</a:t>
              </a:r>
            </a:p>
            <a:p>
              <a:pPr lvl="0"/>
              <a:r>
                <a:rPr lang="en-US" sz="1100" b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 - 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ndex for each food item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 Cost per serving in $ at i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K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Calories at i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-Fats  in grams at i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Sodium in milligrams at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Carbohydrates in grams at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Cm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Calcium in milligrams at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Proteins in grams at i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Vc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Vitamin C at in milligrams at i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Vitamin A at in micrograms at i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I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Iron in milligrams at i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</a:t>
              </a:r>
              <a:r>
                <a:rPr lang="en-US" sz="1100" b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Number of servings of item</a:t>
              </a:r>
            </a:p>
            <a:p>
              <a:endParaRPr lang="en-US" sz="1100" b="1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Objective :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Cost: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∑_(i=1)^11▒〖C_i X_i 〗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</a:p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accent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Constraints :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required Calories for a day: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∑_(i=1)^11▒〖K_i X_i 〗  &gt;= 2000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Proteins for a day: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∑_(i=1)^11▒〖P_i X_i 〗  &gt;= 46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Carbohydrates for a day: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∑_(i=1)^11▒〖Ca_i X_i 〗  &gt;= 300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Fat allowed for a day : ∑_(i=1)^11▒〖F_i X_i 〗  &lt;= 65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Calories allowed for a day : ∑_(i=1)^11▒〖K_i X_i 〗  &lt;= 2400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Proteins allowed for a day : ∑_(i=1)^11▒〖P_i X_i 〗  &gt;= 55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Carbohydrates allowed for a day : ∑_(i=1)^11▒〖Ca_i X_i 〗  &lt;= 325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Iron for a day: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∑_(𝑖=1)^11▒〖𝐼_𝑖 𝑋_𝑖 〗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14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Calcium for a day: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∑_(𝑖=1)^11▒〖Cm_i X_i 〗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&gt;= 1100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Vitamin A for a day: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∑_(i=1)^11▒〖Va_i X_i 〗  &gt;= 1000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required Vitamin C for a day: 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∑_(i=1)^11▒〖Vc_i X_i 〗  &gt;= 60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Sodiumallowed for a day : ∑_(i=1)^11▒〖S_i X_i 〗  &lt;= 3400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Limit on Fruit &amp; Maple Oatmeal :  𝑋_(𝑖=9)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Maximum Limit on Beverages : ∑_(𝑖=10)^11▒𝑋_𝑖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&lt;=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92075</xdr:colOff>
      <xdr:row>2</xdr:row>
      <xdr:rowOff>38100</xdr:rowOff>
    </xdr:from>
    <xdr:to>
      <xdr:col>19</xdr:col>
      <xdr:colOff>504825</xdr:colOff>
      <xdr:row>15</xdr:row>
      <xdr:rowOff>171450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5E6D1ECA-75A5-4332-831B-E7D16EA7E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438150</xdr:colOff>
      <xdr:row>16</xdr:row>
      <xdr:rowOff>38100</xdr:rowOff>
    </xdr:from>
    <xdr:to>
      <xdr:col>14</xdr:col>
      <xdr:colOff>523875</xdr:colOff>
      <xdr:row>19</xdr:row>
      <xdr:rowOff>3173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34EDB5-790E-4E2A-AAAB-7C50071CD367}"/>
            </a:ext>
          </a:extLst>
        </xdr:cNvPr>
        <xdr:cNvSpPr txBox="1"/>
      </xdr:nvSpPr>
      <xdr:spPr>
        <a:xfrm>
          <a:off x="5924550" y="3162300"/>
          <a:ext cx="3133725" cy="507998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$O$4,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426720</xdr:colOff>
      <xdr:row>18</xdr:row>
      <xdr:rowOff>129540</xdr:rowOff>
    </xdr:from>
    <xdr:to>
      <xdr:col>15</xdr:col>
      <xdr:colOff>182880</xdr:colOff>
      <xdr:row>34</xdr:row>
      <xdr:rowOff>60960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id="{F7D1BA62-7C43-4564-8A62-7EBFAFFAA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152400</xdr:colOff>
      <xdr:row>18</xdr:row>
      <xdr:rowOff>129540</xdr:rowOff>
    </xdr:from>
    <xdr:to>
      <xdr:col>23</xdr:col>
      <xdr:colOff>548640</xdr:colOff>
      <xdr:row>34</xdr:row>
      <xdr:rowOff>60960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id="{3C1927C4-35E0-4364-8C23-220DC8306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17</xdr:col>
      <xdr:colOff>518160</xdr:colOff>
      <xdr:row>3</xdr:row>
      <xdr:rowOff>22860</xdr:rowOff>
    </xdr:from>
    <xdr:to>
      <xdr:col>23</xdr:col>
      <xdr:colOff>335280</xdr:colOff>
      <xdr:row>9</xdr:row>
      <xdr:rowOff>26670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50099D-2A43-4A40-BE23-DC7F42ECD586}"/>
            </a:ext>
          </a:extLst>
        </xdr:cNvPr>
        <xdr:cNvSpPr txBox="1"/>
      </xdr:nvSpPr>
      <xdr:spPr>
        <a:xfrm>
          <a:off x="1117473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B372-E49F-4CE8-A0E1-869C361E7247}">
  <dimension ref="A3:L32"/>
  <sheetViews>
    <sheetView tabSelected="1" workbookViewId="0">
      <selection sqref="A1:XFD1"/>
    </sheetView>
  </sheetViews>
  <sheetFormatPr defaultRowHeight="15" x14ac:dyDescent="0.25"/>
  <cols>
    <col min="1" max="1" width="37.42578125" customWidth="1"/>
    <col min="2" max="2" width="17.140625" customWidth="1"/>
    <col min="3" max="3" width="18.140625" customWidth="1"/>
    <col min="4" max="4" width="13.85546875" customWidth="1"/>
    <col min="5" max="5" width="13.5703125" customWidth="1"/>
    <col min="6" max="6" width="11.42578125" customWidth="1"/>
    <col min="7" max="7" width="16.42578125" customWidth="1"/>
    <col min="8" max="8" width="11.42578125" customWidth="1"/>
    <col min="9" max="9" width="10.5703125" customWidth="1"/>
    <col min="10" max="10" width="12.42578125" customWidth="1"/>
    <col min="11" max="11" width="11.5703125" customWidth="1"/>
    <col min="12" max="12" width="9.85546875" customWidth="1"/>
    <col min="13" max="13" width="11.85546875" customWidth="1"/>
    <col min="14" max="14" width="19.28515625" customWidth="1"/>
    <col min="15" max="15" width="15.85546875" customWidth="1"/>
  </cols>
  <sheetData>
    <row r="3" spans="1:12" s="5" customFormat="1" x14ac:dyDescent="0.25">
      <c r="A3" s="6" t="s">
        <v>26</v>
      </c>
      <c r="B3" s="15" t="s">
        <v>11</v>
      </c>
      <c r="C3" s="4" t="s">
        <v>18</v>
      </c>
      <c r="D3" s="4" t="s">
        <v>19</v>
      </c>
      <c r="E3" s="4" t="s">
        <v>56</v>
      </c>
      <c r="F3" s="4" t="s">
        <v>57</v>
      </c>
      <c r="G3" s="4" t="s">
        <v>58</v>
      </c>
      <c r="H3" s="4" t="s">
        <v>20</v>
      </c>
      <c r="I3" s="4" t="s">
        <v>21</v>
      </c>
      <c r="J3" s="4" t="s">
        <v>22</v>
      </c>
      <c r="K3" s="4" t="s">
        <v>38</v>
      </c>
      <c r="L3" s="4" t="s">
        <v>10</v>
      </c>
    </row>
    <row r="4" spans="1:12" x14ac:dyDescent="0.25">
      <c r="A4" s="2" t="s">
        <v>0</v>
      </c>
      <c r="B4" s="1">
        <v>4</v>
      </c>
      <c r="C4" s="16">
        <v>2.4900000000000002</v>
      </c>
      <c r="D4" s="16">
        <v>250</v>
      </c>
      <c r="E4" s="16">
        <v>9</v>
      </c>
      <c r="F4" s="16">
        <v>520</v>
      </c>
      <c r="G4" s="16">
        <v>31</v>
      </c>
      <c r="H4" s="16">
        <v>110</v>
      </c>
      <c r="I4" s="16">
        <v>12</v>
      </c>
      <c r="J4" s="16">
        <v>1.8</v>
      </c>
      <c r="K4" s="16">
        <v>0</v>
      </c>
      <c r="L4" s="16">
        <v>2.7</v>
      </c>
    </row>
    <row r="5" spans="1:12" x14ac:dyDescent="0.25">
      <c r="A5" s="2" t="s">
        <v>59</v>
      </c>
      <c r="B5" s="1">
        <v>0</v>
      </c>
      <c r="C5" s="16">
        <v>3.79</v>
      </c>
      <c r="D5" s="16">
        <v>380</v>
      </c>
      <c r="E5" s="16">
        <v>18</v>
      </c>
      <c r="F5" s="16">
        <v>640</v>
      </c>
      <c r="G5" s="16">
        <v>38</v>
      </c>
      <c r="H5" s="16">
        <v>165</v>
      </c>
      <c r="I5" s="16">
        <v>15</v>
      </c>
      <c r="J5" s="16">
        <v>0</v>
      </c>
      <c r="K5" s="16">
        <v>18</v>
      </c>
      <c r="L5" s="16">
        <v>1.8</v>
      </c>
    </row>
    <row r="6" spans="1:12" x14ac:dyDescent="0.25">
      <c r="A6" s="2" t="s">
        <v>14</v>
      </c>
      <c r="B6" s="1">
        <v>1</v>
      </c>
      <c r="C6" s="16">
        <v>2.59</v>
      </c>
      <c r="D6" s="16">
        <v>360</v>
      </c>
      <c r="E6" s="16">
        <v>16</v>
      </c>
      <c r="F6" s="16">
        <v>830</v>
      </c>
      <c r="G6" s="16">
        <v>40</v>
      </c>
      <c r="H6" s="16">
        <v>110</v>
      </c>
      <c r="I6" s="16">
        <v>14</v>
      </c>
      <c r="J6" s="16">
        <v>1.8</v>
      </c>
      <c r="K6" s="16">
        <v>0</v>
      </c>
      <c r="L6" s="16">
        <v>2.7</v>
      </c>
    </row>
    <row r="7" spans="1:12" x14ac:dyDescent="0.25">
      <c r="A7" s="2" t="s">
        <v>39</v>
      </c>
      <c r="B7" s="1">
        <v>0</v>
      </c>
      <c r="C7" s="16">
        <v>3.99</v>
      </c>
      <c r="D7" s="16">
        <v>460</v>
      </c>
      <c r="E7" s="16">
        <v>17</v>
      </c>
      <c r="F7" s="16">
        <v>1040</v>
      </c>
      <c r="G7" s="16">
        <v>43</v>
      </c>
      <c r="H7" s="16">
        <v>330</v>
      </c>
      <c r="I7" s="16">
        <v>35</v>
      </c>
      <c r="J7" s="16">
        <v>7.2</v>
      </c>
      <c r="K7" s="16">
        <v>72</v>
      </c>
      <c r="L7" s="16">
        <v>3.6</v>
      </c>
    </row>
    <row r="8" spans="1:12" x14ac:dyDescent="0.25">
      <c r="A8" s="2" t="s">
        <v>40</v>
      </c>
      <c r="B8" s="1">
        <v>0</v>
      </c>
      <c r="C8" s="16">
        <v>4.79</v>
      </c>
      <c r="D8" s="16">
        <v>320</v>
      </c>
      <c r="E8" s="16">
        <v>9</v>
      </c>
      <c r="F8" s="16">
        <v>960</v>
      </c>
      <c r="G8" s="16">
        <v>30</v>
      </c>
      <c r="H8" s="16">
        <v>165</v>
      </c>
      <c r="I8" s="16">
        <v>30</v>
      </c>
      <c r="J8" s="16">
        <v>31.5</v>
      </c>
      <c r="K8" s="16">
        <v>1440</v>
      </c>
      <c r="L8" s="16">
        <v>2.7</v>
      </c>
    </row>
    <row r="9" spans="1:12" x14ac:dyDescent="0.25">
      <c r="A9" s="2" t="s">
        <v>41</v>
      </c>
      <c r="B9" s="1">
        <v>0</v>
      </c>
      <c r="C9" s="16">
        <v>4.59</v>
      </c>
      <c r="D9" s="16">
        <v>260</v>
      </c>
      <c r="E9" s="16">
        <v>9</v>
      </c>
      <c r="F9" s="16">
        <v>1010</v>
      </c>
      <c r="G9" s="16">
        <v>12</v>
      </c>
      <c r="H9" s="16">
        <v>165</v>
      </c>
      <c r="I9" s="16">
        <v>33</v>
      </c>
      <c r="J9" s="16">
        <v>31.5</v>
      </c>
      <c r="K9" s="16">
        <v>1440</v>
      </c>
      <c r="L9" s="16">
        <v>1.8</v>
      </c>
    </row>
    <row r="10" spans="1:12" x14ac:dyDescent="0.25">
      <c r="A10" s="2" t="s">
        <v>42</v>
      </c>
      <c r="B10" s="1">
        <v>0</v>
      </c>
      <c r="C10" s="16">
        <v>5.39</v>
      </c>
      <c r="D10" s="16">
        <v>220</v>
      </c>
      <c r="E10" s="16">
        <v>6</v>
      </c>
      <c r="F10" s="16">
        <v>890</v>
      </c>
      <c r="G10" s="16">
        <v>12</v>
      </c>
      <c r="H10" s="16">
        <v>220</v>
      </c>
      <c r="I10" s="16">
        <v>33</v>
      </c>
      <c r="J10" s="16">
        <v>31.5</v>
      </c>
      <c r="K10" s="16">
        <v>1440</v>
      </c>
      <c r="L10" s="16">
        <v>1.8</v>
      </c>
    </row>
    <row r="11" spans="1:12" x14ac:dyDescent="0.25">
      <c r="A11" s="2" t="s">
        <v>43</v>
      </c>
      <c r="B11" s="1">
        <v>0</v>
      </c>
      <c r="C11" s="16">
        <v>5.39</v>
      </c>
      <c r="D11" s="16">
        <v>330</v>
      </c>
      <c r="E11" s="16">
        <v>17</v>
      </c>
      <c r="F11" s="16">
        <v>840</v>
      </c>
      <c r="G11" s="16">
        <v>20</v>
      </c>
      <c r="H11" s="16">
        <v>220</v>
      </c>
      <c r="I11" s="16">
        <v>29</v>
      </c>
      <c r="J11" s="16">
        <v>31.5</v>
      </c>
      <c r="K11" s="16">
        <v>1440</v>
      </c>
      <c r="L11" s="16">
        <v>1.8</v>
      </c>
    </row>
    <row r="12" spans="1:12" x14ac:dyDescent="0.25">
      <c r="A12" s="2" t="s">
        <v>44</v>
      </c>
      <c r="B12" s="1">
        <v>2</v>
      </c>
      <c r="C12" s="16">
        <v>1.99</v>
      </c>
      <c r="D12" s="16">
        <v>290</v>
      </c>
      <c r="E12" s="16">
        <v>4.5</v>
      </c>
      <c r="F12" s="16">
        <v>160</v>
      </c>
      <c r="G12" s="16">
        <v>48</v>
      </c>
      <c r="H12" s="16">
        <v>110</v>
      </c>
      <c r="I12" s="16">
        <v>6</v>
      </c>
      <c r="J12" s="16">
        <v>117</v>
      </c>
      <c r="K12" s="16">
        <v>18</v>
      </c>
      <c r="L12" s="16">
        <v>1.8</v>
      </c>
    </row>
    <row r="13" spans="1:12" x14ac:dyDescent="0.25">
      <c r="A13" s="2" t="s">
        <v>45</v>
      </c>
      <c r="B13" s="1">
        <v>1</v>
      </c>
      <c r="C13" s="16">
        <v>1.89</v>
      </c>
      <c r="D13" s="16">
        <v>190</v>
      </c>
      <c r="E13" s="16">
        <v>0</v>
      </c>
      <c r="F13" s="16">
        <v>0</v>
      </c>
      <c r="G13" s="16">
        <v>39</v>
      </c>
      <c r="H13" s="16">
        <v>44</v>
      </c>
      <c r="I13" s="16">
        <v>3</v>
      </c>
      <c r="J13" s="16">
        <v>162</v>
      </c>
      <c r="K13" s="16">
        <v>0</v>
      </c>
      <c r="L13" s="16">
        <v>0</v>
      </c>
    </row>
    <row r="14" spans="1:12" x14ac:dyDescent="0.25">
      <c r="A14" s="2" t="s">
        <v>46</v>
      </c>
      <c r="B14" s="1">
        <v>1</v>
      </c>
      <c r="C14" s="16">
        <v>2.89</v>
      </c>
      <c r="D14" s="16">
        <v>80</v>
      </c>
      <c r="E14" s="16">
        <v>0</v>
      </c>
      <c r="F14" s="16">
        <v>110</v>
      </c>
      <c r="G14" s="16">
        <v>12</v>
      </c>
      <c r="H14" s="16">
        <v>330</v>
      </c>
      <c r="I14" s="16">
        <v>8</v>
      </c>
      <c r="J14" s="16">
        <v>0</v>
      </c>
      <c r="K14" s="16">
        <v>90</v>
      </c>
      <c r="L14" s="16">
        <v>0.36</v>
      </c>
    </row>
    <row r="16" spans="1:12" x14ac:dyDescent="0.25">
      <c r="A16" s="4" t="s">
        <v>1</v>
      </c>
      <c r="B16" s="7">
        <f>SUMPRODUCT(C4:C14,B4:B14)</f>
        <v>21.310000000000002</v>
      </c>
    </row>
    <row r="17" spans="1:4" s="5" customFormat="1" x14ac:dyDescent="0.25"/>
    <row r="18" spans="1:4" x14ac:dyDescent="0.25">
      <c r="A18" s="6" t="s">
        <v>2</v>
      </c>
      <c r="B18" s="6" t="s">
        <v>3</v>
      </c>
      <c r="C18" s="4"/>
      <c r="D18" s="6" t="s">
        <v>4</v>
      </c>
    </row>
    <row r="19" spans="1:4" x14ac:dyDescent="0.25">
      <c r="A19" s="2" t="s">
        <v>5</v>
      </c>
      <c r="B19" s="17">
        <f>SUMPRODUCT(D4:D14,B4:B14)</f>
        <v>2210</v>
      </c>
      <c r="C19" s="3" t="s">
        <v>6</v>
      </c>
      <c r="D19" s="17">
        <v>2000</v>
      </c>
    </row>
    <row r="20" spans="1:4" x14ac:dyDescent="0.25">
      <c r="A20" s="2" t="s">
        <v>55</v>
      </c>
      <c r="B20" s="17">
        <f>SUMPRODUCT(I4:I14,B4:B14)</f>
        <v>85</v>
      </c>
      <c r="C20" s="3" t="s">
        <v>6</v>
      </c>
      <c r="D20" s="17">
        <v>46</v>
      </c>
    </row>
    <row r="21" spans="1:4" s="5" customFormat="1" x14ac:dyDescent="0.25">
      <c r="A21" s="2" t="s">
        <v>7</v>
      </c>
      <c r="B21" s="17">
        <f>SUMPRODUCT(G4:G14,B4:B14)</f>
        <v>311</v>
      </c>
      <c r="C21" s="3" t="s">
        <v>6</v>
      </c>
      <c r="D21" s="17">
        <v>300</v>
      </c>
    </row>
    <row r="22" spans="1:4" x14ac:dyDescent="0.25">
      <c r="A22" s="2" t="s">
        <v>8</v>
      </c>
      <c r="B22" s="17">
        <f>SUMPRODUCT(E4:E14,B4:B14)</f>
        <v>61</v>
      </c>
      <c r="C22" s="3" t="s">
        <v>9</v>
      </c>
      <c r="D22" s="17">
        <v>65</v>
      </c>
    </row>
    <row r="23" spans="1:4" x14ac:dyDescent="0.25">
      <c r="A23" s="2" t="s">
        <v>12</v>
      </c>
      <c r="B23" s="17">
        <f>SUMPRODUCT(D4:D14,B4:B14)</f>
        <v>2210</v>
      </c>
      <c r="C23" s="3" t="s">
        <v>9</v>
      </c>
      <c r="D23" s="17">
        <v>2400</v>
      </c>
    </row>
    <row r="24" spans="1:4" x14ac:dyDescent="0.25">
      <c r="A24" s="2" t="s">
        <v>15</v>
      </c>
      <c r="B24" s="17">
        <f>SUMPRODUCT(I4:I14,B4:B14)</f>
        <v>85</v>
      </c>
      <c r="C24" s="3" t="s">
        <v>9</v>
      </c>
      <c r="D24" s="17">
        <v>170</v>
      </c>
    </row>
    <row r="25" spans="1:4" x14ac:dyDescent="0.25">
      <c r="A25" s="2" t="s">
        <v>16</v>
      </c>
      <c r="B25" s="17">
        <f>SUMPRODUCT(G4:G14,B4:B14)</f>
        <v>311</v>
      </c>
      <c r="C25" s="3" t="s">
        <v>9</v>
      </c>
      <c r="D25" s="17">
        <v>325</v>
      </c>
    </row>
    <row r="26" spans="1:4" x14ac:dyDescent="0.25">
      <c r="A26" s="2" t="s">
        <v>23</v>
      </c>
      <c r="B26" s="17">
        <f>SUMPRODUCT(L4:L14,B4:B14)</f>
        <v>17.46</v>
      </c>
      <c r="C26" s="3" t="s">
        <v>6</v>
      </c>
      <c r="D26" s="17">
        <v>14</v>
      </c>
    </row>
    <row r="27" spans="1:4" x14ac:dyDescent="0.25">
      <c r="A27" s="2" t="s">
        <v>25</v>
      </c>
      <c r="B27" s="17">
        <f>SUMPRODUCT(H4:H14,B4:B14)</f>
        <v>1144</v>
      </c>
      <c r="C27" s="3" t="s">
        <v>6</v>
      </c>
      <c r="D27" s="17">
        <v>1100</v>
      </c>
    </row>
    <row r="28" spans="1:4" x14ac:dyDescent="0.25">
      <c r="A28" s="2" t="s">
        <v>53</v>
      </c>
      <c r="B28" s="17">
        <f>SUMPRODUCT(H4:H14,B4:B14)</f>
        <v>1144</v>
      </c>
      <c r="C28" s="3" t="s">
        <v>6</v>
      </c>
      <c r="D28" s="17">
        <v>1000</v>
      </c>
    </row>
    <row r="29" spans="1:4" x14ac:dyDescent="0.25">
      <c r="A29" s="2" t="s">
        <v>54</v>
      </c>
      <c r="B29" s="17">
        <f>SUMPRODUCT(J4:J14,B4:B14)</f>
        <v>405</v>
      </c>
      <c r="C29" s="3" t="s">
        <v>6</v>
      </c>
      <c r="D29" s="17">
        <v>60</v>
      </c>
    </row>
    <row r="30" spans="1:4" x14ac:dyDescent="0.25">
      <c r="A30" s="2" t="s">
        <v>17</v>
      </c>
      <c r="B30" s="17">
        <f>SUMPRODUCT(F4:F14,B4:B14)</f>
        <v>3340</v>
      </c>
      <c r="C30" s="3" t="s">
        <v>9</v>
      </c>
      <c r="D30" s="17">
        <v>3400</v>
      </c>
    </row>
    <row r="31" spans="1:4" x14ac:dyDescent="0.25">
      <c r="A31" s="2" t="s">
        <v>13</v>
      </c>
      <c r="B31" s="17">
        <f>B12</f>
        <v>2</v>
      </c>
      <c r="C31" s="3" t="s">
        <v>9</v>
      </c>
      <c r="D31" s="17">
        <v>2</v>
      </c>
    </row>
    <row r="32" spans="1:4" x14ac:dyDescent="0.25">
      <c r="A32" s="2" t="s">
        <v>24</v>
      </c>
      <c r="B32" s="17">
        <f>B13+B14</f>
        <v>2</v>
      </c>
      <c r="C32" s="3" t="s">
        <v>9</v>
      </c>
      <c r="D32" s="1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532-64FE-4F7C-A70C-DDAF5F3CFB0C}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49</v>
      </c>
      <c r="B2" t="s">
        <v>47</v>
      </c>
    </row>
    <row r="3" spans="1:2" x14ac:dyDescent="0.25">
      <c r="A3">
        <v>1</v>
      </c>
      <c r="B3">
        <v>1</v>
      </c>
    </row>
    <row r="4" spans="1:2" x14ac:dyDescent="0.25">
      <c r="A4">
        <v>2100</v>
      </c>
      <c r="B4">
        <v>50</v>
      </c>
    </row>
    <row r="5" spans="1:2" x14ac:dyDescent="0.25">
      <c r="A5">
        <v>3000</v>
      </c>
      <c r="B5">
        <v>170</v>
      </c>
    </row>
    <row r="6" spans="1:2" x14ac:dyDescent="0.25">
      <c r="A6">
        <v>100</v>
      </c>
      <c r="B6">
        <v>10</v>
      </c>
    </row>
    <row r="8" spans="1:2" x14ac:dyDescent="0.25">
      <c r="A8" s="8"/>
      <c r="B8" s="8" t="s">
        <v>48</v>
      </c>
    </row>
    <row r="9" spans="1:2" x14ac:dyDescent="0.25">
      <c r="A9" t="s">
        <v>60</v>
      </c>
      <c r="B9" t="s">
        <v>49</v>
      </c>
    </row>
    <row r="10" spans="1:2" x14ac:dyDescent="0.25">
      <c r="A10" t="s">
        <v>61</v>
      </c>
      <c r="B10">
        <v>1</v>
      </c>
    </row>
    <row r="11" spans="1:2" x14ac:dyDescent="0.25">
      <c r="B11">
        <v>2100</v>
      </c>
    </row>
    <row r="12" spans="1:2" x14ac:dyDescent="0.25">
      <c r="B12">
        <v>2500</v>
      </c>
    </row>
    <row r="13" spans="1:2" x14ac:dyDescent="0.25">
      <c r="B13">
        <v>100</v>
      </c>
    </row>
    <row r="15" spans="1:2" x14ac:dyDescent="0.25">
      <c r="B15" s="8" t="s">
        <v>48</v>
      </c>
    </row>
    <row r="16" spans="1:2" x14ac:dyDescent="0.25">
      <c r="B16" t="s">
        <v>60</v>
      </c>
    </row>
    <row r="17" spans="2:2" x14ac:dyDescent="0.25">
      <c r="B17" t="s">
        <v>68</v>
      </c>
    </row>
    <row r="18" spans="2:2" x14ac:dyDescent="0.25">
      <c r="B18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54CD-83B8-492B-BDD9-E1AC017A1123}">
  <dimension ref="A1:U14"/>
  <sheetViews>
    <sheetView workbookViewId="0">
      <selection activeCell="A3" sqref="A3"/>
    </sheetView>
  </sheetViews>
  <sheetFormatPr defaultRowHeight="15" x14ac:dyDescent="0.25"/>
  <sheetData>
    <row r="1" spans="1:21" x14ac:dyDescent="0.25">
      <c r="A1" s="5" t="s">
        <v>62</v>
      </c>
      <c r="U1" s="10" t="str">
        <f>CONCATENATE("Sensitivity of ",$U$4," to ","total calorie consumption")</f>
        <v>Sensitivity of $B$16 to total calorie consumption</v>
      </c>
    </row>
    <row r="3" spans="1:21" x14ac:dyDescent="0.25">
      <c r="A3" t="s">
        <v>72</v>
      </c>
      <c r="U3" t="s">
        <v>64</v>
      </c>
    </row>
    <row r="4" spans="1:21" ht="32.25" x14ac:dyDescent="0.25">
      <c r="B4" s="25" t="s">
        <v>63</v>
      </c>
      <c r="C4" s="25" t="s">
        <v>27</v>
      </c>
      <c r="D4" s="25" t="s">
        <v>28</v>
      </c>
      <c r="E4" s="25" t="s">
        <v>29</v>
      </c>
      <c r="F4" s="25" t="s">
        <v>30</v>
      </c>
      <c r="G4" s="25" t="s">
        <v>31</v>
      </c>
      <c r="H4" s="25" t="s">
        <v>32</v>
      </c>
      <c r="I4" s="25" t="s">
        <v>33</v>
      </c>
      <c r="J4" s="25" t="s">
        <v>34</v>
      </c>
      <c r="K4" s="25" t="s">
        <v>35</v>
      </c>
      <c r="L4" s="25" t="s">
        <v>36</v>
      </c>
      <c r="M4" s="25" t="s">
        <v>37</v>
      </c>
      <c r="N4" s="25"/>
      <c r="O4" s="25"/>
      <c r="P4" s="25"/>
      <c r="Q4" s="25"/>
      <c r="R4" s="25"/>
      <c r="S4" s="25"/>
      <c r="T4" s="10">
        <f>MATCH($U$4,OutputAddresses,0)</f>
        <v>1</v>
      </c>
      <c r="U4" s="9" t="s">
        <v>63</v>
      </c>
    </row>
    <row r="5" spans="1:21" x14ac:dyDescent="0.25">
      <c r="A5" s="18">
        <v>2100</v>
      </c>
      <c r="B5" s="11">
        <v>21.21</v>
      </c>
      <c r="C5" s="12">
        <v>5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2</v>
      </c>
      <c r="L5" s="12">
        <v>1</v>
      </c>
      <c r="M5" s="26">
        <v>1</v>
      </c>
      <c r="N5" s="14"/>
      <c r="O5" s="14"/>
      <c r="P5" s="14"/>
      <c r="Q5" s="14"/>
      <c r="R5" s="14"/>
      <c r="S5" s="14"/>
      <c r="U5">
        <f>INDEX(OutputValues,1,$T$4)</f>
        <v>21.21</v>
      </c>
    </row>
    <row r="6" spans="1:21" x14ac:dyDescent="0.25">
      <c r="A6" s="18">
        <v>2200</v>
      </c>
      <c r="B6" s="13">
        <v>21.21</v>
      </c>
      <c r="C6" s="14">
        <v>5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2</v>
      </c>
      <c r="L6" s="14">
        <v>1</v>
      </c>
      <c r="M6" s="27">
        <v>1</v>
      </c>
      <c r="N6" s="14"/>
      <c r="O6" s="14"/>
      <c r="P6" s="14"/>
      <c r="Q6" s="14"/>
      <c r="R6" s="14"/>
      <c r="S6" s="14"/>
      <c r="U6">
        <f>INDEX(OutputValues,2,$T$4)</f>
        <v>21.21</v>
      </c>
    </row>
    <row r="7" spans="1:21" x14ac:dyDescent="0.25">
      <c r="A7" s="18">
        <v>2300</v>
      </c>
      <c r="B7" s="13">
        <v>21.310000000000002</v>
      </c>
      <c r="C7" s="14">
        <v>4</v>
      </c>
      <c r="D7" s="14">
        <v>0</v>
      </c>
      <c r="E7" s="14">
        <v>1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2</v>
      </c>
      <c r="L7" s="14">
        <v>1</v>
      </c>
      <c r="M7" s="27">
        <v>1</v>
      </c>
      <c r="N7" s="14"/>
      <c r="O7" s="14"/>
      <c r="P7" s="14"/>
      <c r="Q7" s="14"/>
      <c r="R7" s="14"/>
      <c r="S7" s="14"/>
      <c r="U7">
        <f>INDEX(OutputValues,3,$T$4)</f>
        <v>21.310000000000002</v>
      </c>
    </row>
    <row r="8" spans="1:21" x14ac:dyDescent="0.25">
      <c r="A8" s="18">
        <v>2400</v>
      </c>
      <c r="B8" s="13">
        <v>21.310000000000002</v>
      </c>
      <c r="C8" s="14">
        <v>4</v>
      </c>
      <c r="D8" s="14">
        <v>0</v>
      </c>
      <c r="E8" s="14">
        <v>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2</v>
      </c>
      <c r="L8" s="14">
        <v>1</v>
      </c>
      <c r="M8" s="27">
        <v>1</v>
      </c>
      <c r="N8" s="14"/>
      <c r="O8" s="14"/>
      <c r="P8" s="14"/>
      <c r="Q8" s="14"/>
      <c r="R8" s="14"/>
      <c r="S8" s="14"/>
      <c r="U8">
        <f>INDEX(OutputValues,4,$T$4)</f>
        <v>21.310000000000002</v>
      </c>
    </row>
    <row r="9" spans="1:21" x14ac:dyDescent="0.25">
      <c r="A9" s="18">
        <v>2500</v>
      </c>
      <c r="B9" s="13">
        <v>21.310000000000002</v>
      </c>
      <c r="C9" s="14">
        <v>4</v>
      </c>
      <c r="D9" s="14">
        <v>0</v>
      </c>
      <c r="E9" s="14">
        <v>1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2</v>
      </c>
      <c r="L9" s="14">
        <v>1</v>
      </c>
      <c r="M9" s="27">
        <v>1</v>
      </c>
      <c r="N9" s="14"/>
      <c r="O9" s="14"/>
      <c r="P9" s="14"/>
      <c r="Q9" s="14"/>
      <c r="R9" s="14"/>
      <c r="S9" s="14"/>
      <c r="U9">
        <f>INDEX(OutputValues,5,$T$4)</f>
        <v>21.310000000000002</v>
      </c>
    </row>
    <row r="10" spans="1:21" x14ac:dyDescent="0.25">
      <c r="A10" s="18">
        <v>2600</v>
      </c>
      <c r="B10" s="13">
        <v>21.310000000000002</v>
      </c>
      <c r="C10" s="14">
        <v>4</v>
      </c>
      <c r="D10" s="14">
        <v>0</v>
      </c>
      <c r="E10" s="14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2</v>
      </c>
      <c r="L10" s="14">
        <v>1</v>
      </c>
      <c r="M10" s="27">
        <v>1</v>
      </c>
      <c r="N10" s="14"/>
      <c r="O10" s="14"/>
      <c r="P10" s="14"/>
      <c r="Q10" s="14"/>
      <c r="R10" s="14"/>
      <c r="S10" s="14"/>
      <c r="U10">
        <f>INDEX(OutputValues,6,$T$4)</f>
        <v>21.310000000000002</v>
      </c>
    </row>
    <row r="11" spans="1:21" x14ac:dyDescent="0.25">
      <c r="A11" s="18">
        <v>2700</v>
      </c>
      <c r="B11" s="13">
        <v>21.310000000000002</v>
      </c>
      <c r="C11" s="14">
        <v>4</v>
      </c>
      <c r="D11" s="14">
        <v>0</v>
      </c>
      <c r="E11" s="14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2</v>
      </c>
      <c r="L11" s="14">
        <v>1</v>
      </c>
      <c r="M11" s="27">
        <v>1</v>
      </c>
      <c r="N11" s="14"/>
      <c r="O11" s="14"/>
      <c r="P11" s="14"/>
      <c r="Q11" s="14"/>
      <c r="R11" s="14"/>
      <c r="S11" s="14"/>
      <c r="U11">
        <f>INDEX(OutputValues,7,$T$4)</f>
        <v>21.310000000000002</v>
      </c>
    </row>
    <row r="12" spans="1:21" x14ac:dyDescent="0.25">
      <c r="A12" s="18">
        <v>2800</v>
      </c>
      <c r="B12" s="13">
        <v>21.310000000000002</v>
      </c>
      <c r="C12" s="14">
        <v>4</v>
      </c>
      <c r="D12" s="14">
        <v>0</v>
      </c>
      <c r="E12" s="14">
        <v>1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2</v>
      </c>
      <c r="L12" s="14">
        <v>1</v>
      </c>
      <c r="M12" s="27">
        <v>1</v>
      </c>
      <c r="N12" s="14"/>
      <c r="O12" s="14"/>
      <c r="P12" s="14"/>
      <c r="Q12" s="14"/>
      <c r="R12" s="14"/>
      <c r="S12" s="14"/>
      <c r="U12">
        <f>INDEX(OutputValues,8,$T$4)</f>
        <v>21.310000000000002</v>
      </c>
    </row>
    <row r="13" spans="1:21" x14ac:dyDescent="0.25">
      <c r="A13" s="18">
        <v>2900</v>
      </c>
      <c r="B13" s="13">
        <v>21.310000000000002</v>
      </c>
      <c r="C13" s="14">
        <v>4</v>
      </c>
      <c r="D13" s="14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2</v>
      </c>
      <c r="L13" s="14">
        <v>1</v>
      </c>
      <c r="M13" s="27">
        <v>1</v>
      </c>
      <c r="N13" s="14"/>
      <c r="O13" s="14"/>
      <c r="P13" s="14"/>
      <c r="Q13" s="14"/>
      <c r="R13" s="14"/>
      <c r="S13" s="14"/>
      <c r="U13">
        <f>INDEX(OutputValues,9,$T$4)</f>
        <v>21.310000000000002</v>
      </c>
    </row>
    <row r="14" spans="1:21" x14ac:dyDescent="0.25">
      <c r="A14" s="18">
        <v>3000</v>
      </c>
      <c r="B14" s="28">
        <v>21.310000000000002</v>
      </c>
      <c r="C14" s="29">
        <v>4</v>
      </c>
      <c r="D14" s="29">
        <v>0</v>
      </c>
      <c r="E14" s="29">
        <v>1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2</v>
      </c>
      <c r="L14" s="29">
        <v>1</v>
      </c>
      <c r="M14" s="30">
        <v>1</v>
      </c>
      <c r="N14" s="14"/>
      <c r="O14" s="14"/>
      <c r="P14" s="14"/>
      <c r="Q14" s="14"/>
      <c r="R14" s="14"/>
      <c r="S14" s="14"/>
      <c r="U14">
        <f>INDEX(OutputValues,10,$T$4)</f>
        <v>21.310000000000002</v>
      </c>
    </row>
  </sheetData>
  <dataValidations count="1">
    <dataValidation type="list" allowBlank="1" showInputMessage="1" showErrorMessage="1" sqref="U4" xr:uid="{7AC5780A-1E0B-4356-A3A9-AF64F5D7954D}">
      <formula1>OutputAddresses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83AB-CDBB-4516-882E-8D1B0856F36C}">
  <dimension ref="A1:AZ94"/>
  <sheetViews>
    <sheetView topLeftCell="A48" zoomScale="69" workbookViewId="0">
      <selection activeCell="F96" sqref="F96"/>
    </sheetView>
  </sheetViews>
  <sheetFormatPr defaultRowHeight="15" x14ac:dyDescent="0.25"/>
  <cols>
    <col min="1" max="1" width="5.7109375" bestFit="1" customWidth="1"/>
  </cols>
  <sheetData>
    <row r="1" spans="1:52" x14ac:dyDescent="0.25">
      <c r="A1" s="5" t="s">
        <v>50</v>
      </c>
      <c r="K1" s="10" t="str">
        <f>CONCATENATE("Sensitivity of ",$K$4," to ","Maximum Caloroies intake")</f>
        <v>Sensitivity of $B$16 to Maximum Caloroies intake</v>
      </c>
      <c r="O1" s="10" t="str">
        <f>CONCATENATE("Sensitivity of ",$O$4," to ","Minimum Fat required")</f>
        <v>Sensitivity of $B$16 to Minimum Fat required</v>
      </c>
    </row>
    <row r="2" spans="1:52" x14ac:dyDescent="0.25">
      <c r="K2" t="s">
        <v>70</v>
      </c>
      <c r="O2" t="s">
        <v>66</v>
      </c>
      <c r="AZ2" t="s">
        <v>63</v>
      </c>
    </row>
    <row r="3" spans="1:52" x14ac:dyDescent="0.25">
      <c r="A3" t="s">
        <v>69</v>
      </c>
      <c r="K3" t="s">
        <v>51</v>
      </c>
      <c r="L3" t="s">
        <v>71</v>
      </c>
      <c r="O3" t="s">
        <v>51</v>
      </c>
      <c r="P3" t="s">
        <v>67</v>
      </c>
      <c r="AZ3" t="s">
        <v>27</v>
      </c>
    </row>
    <row r="4" spans="1:52" ht="32.25" x14ac:dyDescent="0.25">
      <c r="A4" s="19" t="s">
        <v>63</v>
      </c>
      <c r="B4" s="18">
        <v>2100</v>
      </c>
      <c r="C4" s="18">
        <v>2200</v>
      </c>
      <c r="D4" s="18">
        <v>2300</v>
      </c>
      <c r="E4" s="18">
        <v>2400</v>
      </c>
      <c r="F4" s="18">
        <v>2500</v>
      </c>
      <c r="J4" s="10">
        <f>MATCH($K$4,OutputAddresses,0)</f>
        <v>1</v>
      </c>
      <c r="K4" s="9" t="s">
        <v>63</v>
      </c>
      <c r="L4" s="20">
        <v>50</v>
      </c>
      <c r="M4" s="10">
        <f>MATCH($L$4,InputValues1,0)</f>
        <v>1</v>
      </c>
      <c r="N4" s="10">
        <f>MATCH($O$4,OutputAddresses,0)</f>
        <v>1</v>
      </c>
      <c r="O4" s="9" t="s">
        <v>63</v>
      </c>
      <c r="P4" s="20">
        <v>2100</v>
      </c>
      <c r="Q4" s="10">
        <f>MATCH($P$4,InputValues2,0)</f>
        <v>1</v>
      </c>
      <c r="AZ4" t="s">
        <v>28</v>
      </c>
    </row>
    <row r="5" spans="1:52" x14ac:dyDescent="0.25">
      <c r="A5" s="18">
        <v>50</v>
      </c>
      <c r="B5" s="31" t="s">
        <v>52</v>
      </c>
      <c r="C5" s="23" t="s">
        <v>52</v>
      </c>
      <c r="D5" s="23" t="s">
        <v>52</v>
      </c>
      <c r="E5" s="23" t="s">
        <v>52</v>
      </c>
      <c r="F5" s="24" t="s">
        <v>52</v>
      </c>
      <c r="J5" s="10" t="str">
        <f>"OutputValues_"&amp;$J$4</f>
        <v>OutputValues_1</v>
      </c>
      <c r="K5" t="str">
        <f ca="1">INDEX(INDIRECT($J$5),$M$4,1)</f>
        <v>Not feasible</v>
      </c>
      <c r="N5" s="10" t="str">
        <f>"OutputValues_"&amp;$N$4</f>
        <v>OutputValues_1</v>
      </c>
      <c r="O5" t="str">
        <f ca="1">INDEX(INDIRECT($N$5),1,$Q$4)</f>
        <v>Not feasible</v>
      </c>
      <c r="AZ5" t="s">
        <v>29</v>
      </c>
    </row>
    <row r="6" spans="1:52" x14ac:dyDescent="0.25">
      <c r="A6" s="18">
        <v>60</v>
      </c>
      <c r="B6" s="13">
        <v>21.21</v>
      </c>
      <c r="C6" s="22">
        <v>21.21</v>
      </c>
      <c r="D6" s="22">
        <v>21.21</v>
      </c>
      <c r="E6" s="22">
        <v>21.21</v>
      </c>
      <c r="F6" s="34">
        <v>21.21</v>
      </c>
      <c r="K6" t="str">
        <f ca="1">INDEX(INDIRECT($J$5),$M$4,2)</f>
        <v>Not feasible</v>
      </c>
      <c r="O6">
        <f ca="1">INDEX(INDIRECT($N$5),2,$Q$4)</f>
        <v>21.21</v>
      </c>
      <c r="AZ6" t="s">
        <v>30</v>
      </c>
    </row>
    <row r="7" spans="1:52" x14ac:dyDescent="0.25">
      <c r="A7" s="18">
        <v>70</v>
      </c>
      <c r="B7" s="13">
        <v>21.21</v>
      </c>
      <c r="C7" s="22">
        <v>21.21</v>
      </c>
      <c r="D7" s="22">
        <v>21.310000000000002</v>
      </c>
      <c r="E7" s="22">
        <v>21.310000000000002</v>
      </c>
      <c r="F7" s="34">
        <v>21.310000000000002</v>
      </c>
      <c r="K7" t="str">
        <f ca="1">INDEX(INDIRECT($J$5),$M$4,3)</f>
        <v>Not feasible</v>
      </c>
      <c r="O7">
        <f ca="1">INDEX(INDIRECT($N$5),3,$Q$4)</f>
        <v>21.21</v>
      </c>
      <c r="AZ7" t="s">
        <v>31</v>
      </c>
    </row>
    <row r="8" spans="1:52" x14ac:dyDescent="0.25">
      <c r="A8" s="18">
        <v>80</v>
      </c>
      <c r="B8" s="13">
        <v>21.21</v>
      </c>
      <c r="C8" s="22">
        <v>21.21</v>
      </c>
      <c r="D8" s="22">
        <v>21.310000000000002</v>
      </c>
      <c r="E8" s="22">
        <v>21.310000000000002</v>
      </c>
      <c r="F8" s="34">
        <v>21.310000000000002</v>
      </c>
      <c r="K8" t="str">
        <f ca="1">INDEX(INDIRECT($J$5),$M$4,4)</f>
        <v>Not feasible</v>
      </c>
      <c r="O8">
        <f ca="1">INDEX(INDIRECT($N$5),4,$Q$4)</f>
        <v>21.21</v>
      </c>
      <c r="AZ8" t="s">
        <v>32</v>
      </c>
    </row>
    <row r="9" spans="1:52" x14ac:dyDescent="0.25">
      <c r="A9" s="18">
        <v>90</v>
      </c>
      <c r="B9" s="13">
        <v>21.21</v>
      </c>
      <c r="C9" s="22">
        <v>21.21</v>
      </c>
      <c r="D9" s="22">
        <v>21.310000000000002</v>
      </c>
      <c r="E9" s="22">
        <v>21.310000000000002</v>
      </c>
      <c r="F9" s="34">
        <v>21.310000000000002</v>
      </c>
      <c r="K9" t="str">
        <f ca="1">INDEX(INDIRECT($J$5),$M$4,5)</f>
        <v>Not feasible</v>
      </c>
      <c r="O9">
        <f ca="1">INDEX(INDIRECT($N$5),5,$Q$4)</f>
        <v>21.21</v>
      </c>
      <c r="AZ9" t="s">
        <v>33</v>
      </c>
    </row>
    <row r="10" spans="1:52" x14ac:dyDescent="0.25">
      <c r="A10" s="18">
        <v>100</v>
      </c>
      <c r="B10" s="13">
        <v>21.21</v>
      </c>
      <c r="C10" s="22">
        <v>21.21</v>
      </c>
      <c r="D10" s="22">
        <v>21.310000000000002</v>
      </c>
      <c r="E10" s="22">
        <v>21.310000000000002</v>
      </c>
      <c r="F10" s="34">
        <v>21.310000000000002</v>
      </c>
      <c r="O10">
        <f ca="1">INDEX(INDIRECT($N$5),6,$Q$4)</f>
        <v>21.21</v>
      </c>
      <c r="AZ10" t="s">
        <v>34</v>
      </c>
    </row>
    <row r="11" spans="1:52" x14ac:dyDescent="0.25">
      <c r="A11" s="18">
        <v>110</v>
      </c>
      <c r="B11" s="13">
        <v>21.21</v>
      </c>
      <c r="C11" s="22">
        <v>21.21</v>
      </c>
      <c r="D11" s="22">
        <v>21.310000000000002</v>
      </c>
      <c r="E11" s="22">
        <v>21.310000000000002</v>
      </c>
      <c r="F11" s="34">
        <v>21.310000000000002</v>
      </c>
      <c r="O11">
        <f ca="1">INDEX(INDIRECT($N$5),7,$Q$4)</f>
        <v>21.21</v>
      </c>
      <c r="AZ11" t="s">
        <v>35</v>
      </c>
    </row>
    <row r="12" spans="1:52" x14ac:dyDescent="0.25">
      <c r="A12" s="18">
        <v>120</v>
      </c>
      <c r="B12" s="13">
        <v>21.21</v>
      </c>
      <c r="C12" s="22">
        <v>21.21</v>
      </c>
      <c r="D12" s="22">
        <v>21.310000000000002</v>
      </c>
      <c r="E12" s="22">
        <v>21.310000000000002</v>
      </c>
      <c r="F12" s="34">
        <v>21.310000000000002</v>
      </c>
      <c r="O12">
        <f ca="1">INDEX(INDIRECT($N$5),8,$Q$4)</f>
        <v>21.21</v>
      </c>
      <c r="AZ12" t="s">
        <v>36</v>
      </c>
    </row>
    <row r="13" spans="1:52" x14ac:dyDescent="0.25">
      <c r="A13" s="18">
        <v>130</v>
      </c>
      <c r="B13" s="13">
        <v>21.21</v>
      </c>
      <c r="C13" s="22">
        <v>21.21</v>
      </c>
      <c r="D13" s="22">
        <v>21.310000000000002</v>
      </c>
      <c r="E13" s="22">
        <v>21.310000000000002</v>
      </c>
      <c r="F13" s="34">
        <v>21.310000000000002</v>
      </c>
      <c r="O13">
        <f ca="1">INDEX(INDIRECT($N$5),9,$Q$4)</f>
        <v>21.21</v>
      </c>
      <c r="AZ13" t="s">
        <v>37</v>
      </c>
    </row>
    <row r="14" spans="1:52" x14ac:dyDescent="0.25">
      <c r="A14" s="18">
        <v>140</v>
      </c>
      <c r="B14" s="13">
        <v>21.21</v>
      </c>
      <c r="C14" s="22">
        <v>21.21</v>
      </c>
      <c r="D14" s="22">
        <v>21.310000000000002</v>
      </c>
      <c r="E14" s="22">
        <v>21.310000000000002</v>
      </c>
      <c r="F14" s="34">
        <v>21.310000000000002</v>
      </c>
      <c r="O14">
        <f ca="1">INDEX(INDIRECT($N$5),10,$Q$4)</f>
        <v>21.21</v>
      </c>
    </row>
    <row r="15" spans="1:52" x14ac:dyDescent="0.25">
      <c r="A15" s="18">
        <v>150</v>
      </c>
      <c r="B15" s="13">
        <v>21.21</v>
      </c>
      <c r="C15" s="22">
        <v>21.21</v>
      </c>
      <c r="D15" s="22">
        <v>21.310000000000002</v>
      </c>
      <c r="E15" s="22">
        <v>21.310000000000002</v>
      </c>
      <c r="F15" s="34">
        <v>21.310000000000002</v>
      </c>
      <c r="O15">
        <f ca="1">INDEX(INDIRECT($N$5),11,$Q$4)</f>
        <v>21.21</v>
      </c>
    </row>
    <row r="16" spans="1:52" x14ac:dyDescent="0.25">
      <c r="A16" s="18">
        <v>160</v>
      </c>
      <c r="B16" s="13">
        <v>21.21</v>
      </c>
      <c r="C16" s="22">
        <v>21.21</v>
      </c>
      <c r="D16" s="22">
        <v>21.310000000000002</v>
      </c>
      <c r="E16" s="22">
        <v>21.310000000000002</v>
      </c>
      <c r="F16" s="34">
        <v>21.310000000000002</v>
      </c>
      <c r="O16">
        <f ca="1">INDEX(INDIRECT($N$5),12,$Q$4)</f>
        <v>21.21</v>
      </c>
    </row>
    <row r="17" spans="1:15" x14ac:dyDescent="0.25">
      <c r="A17" s="18">
        <v>170</v>
      </c>
      <c r="B17" s="28">
        <v>21.21</v>
      </c>
      <c r="C17" s="33">
        <v>21.21</v>
      </c>
      <c r="D17" s="33">
        <v>21.310000000000002</v>
      </c>
      <c r="E17" s="33">
        <v>21.310000000000002</v>
      </c>
      <c r="F17" s="35">
        <v>21.310000000000002</v>
      </c>
      <c r="O17">
        <f ca="1">INDEX(INDIRECT($N$5),13,$Q$4)</f>
        <v>21.21</v>
      </c>
    </row>
    <row r="19" spans="1:15" x14ac:dyDescent="0.25">
      <c r="A19" s="19" t="s">
        <v>27</v>
      </c>
      <c r="B19" s="18">
        <v>2100</v>
      </c>
      <c r="C19" s="18">
        <v>2200</v>
      </c>
      <c r="D19" s="18">
        <v>2300</v>
      </c>
      <c r="E19" s="18">
        <v>2400</v>
      </c>
      <c r="F19" s="18">
        <v>2500</v>
      </c>
    </row>
    <row r="20" spans="1:15" x14ac:dyDescent="0.25">
      <c r="A20" s="18">
        <v>50</v>
      </c>
      <c r="B20" s="31" t="s">
        <v>52</v>
      </c>
      <c r="C20" s="23" t="s">
        <v>52</v>
      </c>
      <c r="D20" s="23" t="s">
        <v>52</v>
      </c>
      <c r="E20" s="23" t="s">
        <v>52</v>
      </c>
      <c r="F20" s="24" t="s">
        <v>52</v>
      </c>
    </row>
    <row r="21" spans="1:15" x14ac:dyDescent="0.25">
      <c r="A21" s="18">
        <v>60</v>
      </c>
      <c r="B21" s="21">
        <v>5</v>
      </c>
      <c r="C21" s="14">
        <v>5</v>
      </c>
      <c r="D21" s="14">
        <v>5</v>
      </c>
      <c r="E21" s="14">
        <v>5</v>
      </c>
      <c r="F21" s="27">
        <v>5</v>
      </c>
    </row>
    <row r="22" spans="1:15" x14ac:dyDescent="0.25">
      <c r="A22" s="18">
        <v>70</v>
      </c>
      <c r="B22" s="21">
        <v>5</v>
      </c>
      <c r="C22" s="14">
        <v>5</v>
      </c>
      <c r="D22" s="14">
        <v>4</v>
      </c>
      <c r="E22" s="14">
        <v>4</v>
      </c>
      <c r="F22" s="27">
        <v>4</v>
      </c>
    </row>
    <row r="23" spans="1:15" x14ac:dyDescent="0.25">
      <c r="A23" s="18">
        <v>80</v>
      </c>
      <c r="B23" s="21">
        <v>5</v>
      </c>
      <c r="C23" s="14">
        <v>5</v>
      </c>
      <c r="D23" s="14">
        <v>4</v>
      </c>
      <c r="E23" s="14">
        <v>4</v>
      </c>
      <c r="F23" s="27">
        <v>4</v>
      </c>
    </row>
    <row r="24" spans="1:15" x14ac:dyDescent="0.25">
      <c r="A24" s="18">
        <v>90</v>
      </c>
      <c r="B24" s="21">
        <v>5</v>
      </c>
      <c r="C24" s="14">
        <v>5</v>
      </c>
      <c r="D24" s="14">
        <v>4</v>
      </c>
      <c r="E24" s="14">
        <v>4</v>
      </c>
      <c r="F24" s="27">
        <v>4</v>
      </c>
    </row>
    <row r="25" spans="1:15" x14ac:dyDescent="0.25">
      <c r="A25" s="18">
        <v>100</v>
      </c>
      <c r="B25" s="21">
        <v>5</v>
      </c>
      <c r="C25" s="14">
        <v>5</v>
      </c>
      <c r="D25" s="14">
        <v>4</v>
      </c>
      <c r="E25" s="14">
        <v>4</v>
      </c>
      <c r="F25" s="27">
        <v>4</v>
      </c>
    </row>
    <row r="26" spans="1:15" x14ac:dyDescent="0.25">
      <c r="A26" s="18">
        <v>110</v>
      </c>
      <c r="B26" s="21">
        <v>5</v>
      </c>
      <c r="C26" s="14">
        <v>5</v>
      </c>
      <c r="D26" s="14">
        <v>4</v>
      </c>
      <c r="E26" s="14">
        <v>4</v>
      </c>
      <c r="F26" s="27">
        <v>4</v>
      </c>
    </row>
    <row r="27" spans="1:15" x14ac:dyDescent="0.25">
      <c r="A27" s="18">
        <v>120</v>
      </c>
      <c r="B27" s="21">
        <v>5</v>
      </c>
      <c r="C27" s="14">
        <v>5</v>
      </c>
      <c r="D27" s="14">
        <v>4</v>
      </c>
      <c r="E27" s="14">
        <v>4</v>
      </c>
      <c r="F27" s="27">
        <v>4</v>
      </c>
    </row>
    <row r="28" spans="1:15" x14ac:dyDescent="0.25">
      <c r="A28" s="18">
        <v>130</v>
      </c>
      <c r="B28" s="21">
        <v>5</v>
      </c>
      <c r="C28" s="14">
        <v>5</v>
      </c>
      <c r="D28" s="14">
        <v>4</v>
      </c>
      <c r="E28" s="14">
        <v>4</v>
      </c>
      <c r="F28" s="27">
        <v>4</v>
      </c>
    </row>
    <row r="29" spans="1:15" x14ac:dyDescent="0.25">
      <c r="A29" s="18">
        <v>140</v>
      </c>
      <c r="B29" s="21">
        <v>5</v>
      </c>
      <c r="C29" s="14">
        <v>5</v>
      </c>
      <c r="D29" s="14">
        <v>4</v>
      </c>
      <c r="E29" s="14">
        <v>4</v>
      </c>
      <c r="F29" s="27">
        <v>4</v>
      </c>
    </row>
    <row r="30" spans="1:15" x14ac:dyDescent="0.25">
      <c r="A30" s="18">
        <v>150</v>
      </c>
      <c r="B30" s="21">
        <v>5</v>
      </c>
      <c r="C30" s="14">
        <v>5</v>
      </c>
      <c r="D30" s="14">
        <v>4</v>
      </c>
      <c r="E30" s="14">
        <v>4</v>
      </c>
      <c r="F30" s="27">
        <v>4</v>
      </c>
    </row>
    <row r="31" spans="1:15" x14ac:dyDescent="0.25">
      <c r="A31" s="18">
        <v>160</v>
      </c>
      <c r="B31" s="21">
        <v>5</v>
      </c>
      <c r="C31" s="14">
        <v>5</v>
      </c>
      <c r="D31" s="14">
        <v>4</v>
      </c>
      <c r="E31" s="14">
        <v>4</v>
      </c>
      <c r="F31" s="27">
        <v>4</v>
      </c>
    </row>
    <row r="32" spans="1:15" x14ac:dyDescent="0.25">
      <c r="A32" s="18">
        <v>170</v>
      </c>
      <c r="B32" s="32">
        <v>5</v>
      </c>
      <c r="C32" s="29">
        <v>5</v>
      </c>
      <c r="D32" s="29">
        <v>4</v>
      </c>
      <c r="E32" s="29">
        <v>4</v>
      </c>
      <c r="F32" s="30">
        <v>4</v>
      </c>
    </row>
    <row r="34" spans="1:6" x14ac:dyDescent="0.25">
      <c r="A34" s="19" t="s">
        <v>28</v>
      </c>
      <c r="B34" s="18">
        <v>2100</v>
      </c>
      <c r="C34" s="18">
        <v>2200</v>
      </c>
      <c r="D34" s="18">
        <v>2300</v>
      </c>
      <c r="E34" s="18">
        <v>2400</v>
      </c>
      <c r="F34" s="18">
        <v>2500</v>
      </c>
    </row>
    <row r="35" spans="1:6" x14ac:dyDescent="0.25">
      <c r="A35" s="18">
        <v>50</v>
      </c>
      <c r="B35" s="31" t="s">
        <v>52</v>
      </c>
      <c r="C35" s="23" t="s">
        <v>52</v>
      </c>
      <c r="D35" s="23" t="s">
        <v>52</v>
      </c>
      <c r="E35" s="23" t="s">
        <v>52</v>
      </c>
      <c r="F35" s="24" t="s">
        <v>52</v>
      </c>
    </row>
    <row r="36" spans="1:6" x14ac:dyDescent="0.25">
      <c r="A36" s="18">
        <v>60</v>
      </c>
      <c r="B36" s="21">
        <v>0</v>
      </c>
      <c r="C36" s="14">
        <v>0</v>
      </c>
      <c r="D36" s="14">
        <v>0</v>
      </c>
      <c r="E36" s="14">
        <v>0</v>
      </c>
      <c r="F36" s="27">
        <v>0</v>
      </c>
    </row>
    <row r="37" spans="1:6" x14ac:dyDescent="0.25">
      <c r="A37" s="18">
        <v>70</v>
      </c>
      <c r="B37" s="21">
        <v>0</v>
      </c>
      <c r="C37" s="14">
        <v>0</v>
      </c>
      <c r="D37" s="14">
        <v>0</v>
      </c>
      <c r="E37" s="14">
        <v>0</v>
      </c>
      <c r="F37" s="27">
        <v>0</v>
      </c>
    </row>
    <row r="38" spans="1:6" x14ac:dyDescent="0.25">
      <c r="A38" s="18">
        <v>80</v>
      </c>
      <c r="B38" s="21">
        <v>0</v>
      </c>
      <c r="C38" s="14">
        <v>0</v>
      </c>
      <c r="D38" s="14">
        <v>0</v>
      </c>
      <c r="E38" s="14">
        <v>0</v>
      </c>
      <c r="F38" s="27">
        <v>0</v>
      </c>
    </row>
    <row r="39" spans="1:6" x14ac:dyDescent="0.25">
      <c r="A39" s="18">
        <v>90</v>
      </c>
      <c r="B39" s="21">
        <v>0</v>
      </c>
      <c r="C39" s="14">
        <v>0</v>
      </c>
      <c r="D39" s="14">
        <v>0</v>
      </c>
      <c r="E39" s="14">
        <v>0</v>
      </c>
      <c r="F39" s="27">
        <v>0</v>
      </c>
    </row>
    <row r="40" spans="1:6" x14ac:dyDescent="0.25">
      <c r="A40" s="18">
        <v>100</v>
      </c>
      <c r="B40" s="21">
        <v>0</v>
      </c>
      <c r="C40" s="14">
        <v>0</v>
      </c>
      <c r="D40" s="14">
        <v>0</v>
      </c>
      <c r="E40" s="14">
        <v>0</v>
      </c>
      <c r="F40" s="27">
        <v>0</v>
      </c>
    </row>
    <row r="41" spans="1:6" x14ac:dyDescent="0.25">
      <c r="A41" s="18">
        <v>110</v>
      </c>
      <c r="B41" s="21">
        <v>0</v>
      </c>
      <c r="C41" s="14">
        <v>0</v>
      </c>
      <c r="D41" s="14">
        <v>0</v>
      </c>
      <c r="E41" s="14">
        <v>0</v>
      </c>
      <c r="F41" s="27">
        <v>0</v>
      </c>
    </row>
    <row r="42" spans="1:6" x14ac:dyDescent="0.25">
      <c r="A42" s="18">
        <v>120</v>
      </c>
      <c r="B42" s="21">
        <v>0</v>
      </c>
      <c r="C42" s="14">
        <v>0</v>
      </c>
      <c r="D42" s="14">
        <v>0</v>
      </c>
      <c r="E42" s="14">
        <v>0</v>
      </c>
      <c r="F42" s="27">
        <v>0</v>
      </c>
    </row>
    <row r="43" spans="1:6" x14ac:dyDescent="0.25">
      <c r="A43" s="18">
        <v>130</v>
      </c>
      <c r="B43" s="21">
        <v>0</v>
      </c>
      <c r="C43" s="14">
        <v>0</v>
      </c>
      <c r="D43" s="14">
        <v>0</v>
      </c>
      <c r="E43" s="14">
        <v>0</v>
      </c>
      <c r="F43" s="27">
        <v>0</v>
      </c>
    </row>
    <row r="44" spans="1:6" x14ac:dyDescent="0.25">
      <c r="A44" s="18">
        <v>140</v>
      </c>
      <c r="B44" s="21">
        <v>0</v>
      </c>
      <c r="C44" s="14">
        <v>0</v>
      </c>
      <c r="D44" s="14">
        <v>0</v>
      </c>
      <c r="E44" s="14">
        <v>0</v>
      </c>
      <c r="F44" s="27">
        <v>0</v>
      </c>
    </row>
    <row r="45" spans="1:6" x14ac:dyDescent="0.25">
      <c r="A45" s="18">
        <v>150</v>
      </c>
      <c r="B45" s="21">
        <v>0</v>
      </c>
      <c r="C45" s="14">
        <v>0</v>
      </c>
      <c r="D45" s="14">
        <v>0</v>
      </c>
      <c r="E45" s="14">
        <v>0</v>
      </c>
      <c r="F45" s="27">
        <v>0</v>
      </c>
    </row>
    <row r="46" spans="1:6" x14ac:dyDescent="0.25">
      <c r="A46" s="18">
        <v>160</v>
      </c>
      <c r="B46" s="21">
        <v>0</v>
      </c>
      <c r="C46" s="14">
        <v>0</v>
      </c>
      <c r="D46" s="14">
        <v>0</v>
      </c>
      <c r="E46" s="14">
        <v>0</v>
      </c>
      <c r="F46" s="27">
        <v>0</v>
      </c>
    </row>
    <row r="47" spans="1:6" x14ac:dyDescent="0.25">
      <c r="A47" s="18">
        <v>170</v>
      </c>
      <c r="B47" s="32">
        <v>0</v>
      </c>
      <c r="C47" s="29">
        <v>0</v>
      </c>
      <c r="D47" s="29">
        <v>0</v>
      </c>
      <c r="E47" s="29">
        <v>0</v>
      </c>
      <c r="F47" s="30">
        <v>0</v>
      </c>
    </row>
    <row r="49" spans="1:27" x14ac:dyDescent="0.25">
      <c r="A49" s="19" t="s">
        <v>29</v>
      </c>
      <c r="B49" s="18">
        <v>2100</v>
      </c>
      <c r="C49" s="18">
        <v>2200</v>
      </c>
      <c r="D49" s="18">
        <v>2300</v>
      </c>
      <c r="E49" s="18">
        <v>2400</v>
      </c>
      <c r="F49" s="18">
        <v>2500</v>
      </c>
      <c r="H49" s="19" t="s">
        <v>30</v>
      </c>
      <c r="I49" s="18">
        <v>2100</v>
      </c>
      <c r="J49" s="18">
        <v>2200</v>
      </c>
      <c r="K49" s="18">
        <v>2300</v>
      </c>
      <c r="L49" s="18">
        <v>2400</v>
      </c>
      <c r="M49" s="18">
        <v>2500</v>
      </c>
      <c r="O49" s="19" t="s">
        <v>31</v>
      </c>
      <c r="P49" s="18">
        <v>2100</v>
      </c>
      <c r="Q49" s="18">
        <v>2200</v>
      </c>
      <c r="R49" s="18">
        <v>2300</v>
      </c>
      <c r="S49" s="18">
        <v>2400</v>
      </c>
      <c r="T49" s="18">
        <v>2500</v>
      </c>
      <c r="V49" s="19" t="s">
        <v>32</v>
      </c>
      <c r="W49" s="18">
        <v>2100</v>
      </c>
      <c r="X49" s="18">
        <v>2200</v>
      </c>
      <c r="Y49" s="18">
        <v>2300</v>
      </c>
      <c r="Z49" s="18">
        <v>2400</v>
      </c>
      <c r="AA49" s="18">
        <v>2500</v>
      </c>
    </row>
    <row r="50" spans="1:27" x14ac:dyDescent="0.25">
      <c r="A50" s="18">
        <v>50</v>
      </c>
      <c r="B50" s="31" t="s">
        <v>52</v>
      </c>
      <c r="C50" s="23" t="s">
        <v>52</v>
      </c>
      <c r="D50" s="23" t="s">
        <v>52</v>
      </c>
      <c r="E50" s="23" t="s">
        <v>52</v>
      </c>
      <c r="F50" s="24" t="s">
        <v>52</v>
      </c>
      <c r="H50" s="18">
        <v>50</v>
      </c>
      <c r="I50" s="31" t="s">
        <v>52</v>
      </c>
      <c r="J50" s="23" t="s">
        <v>52</v>
      </c>
      <c r="K50" s="23" t="s">
        <v>52</v>
      </c>
      <c r="L50" s="23" t="s">
        <v>52</v>
      </c>
      <c r="M50" s="24" t="s">
        <v>52</v>
      </c>
      <c r="O50" s="18">
        <v>50</v>
      </c>
      <c r="P50" s="31" t="s">
        <v>52</v>
      </c>
      <c r="Q50" s="23" t="s">
        <v>52</v>
      </c>
      <c r="R50" s="23" t="s">
        <v>52</v>
      </c>
      <c r="S50" s="23" t="s">
        <v>52</v>
      </c>
      <c r="T50" s="24" t="s">
        <v>52</v>
      </c>
      <c r="V50" s="18">
        <v>50</v>
      </c>
      <c r="W50" s="31" t="s">
        <v>52</v>
      </c>
      <c r="X50" s="23" t="s">
        <v>52</v>
      </c>
      <c r="Y50" s="23" t="s">
        <v>52</v>
      </c>
      <c r="Z50" s="23" t="s">
        <v>52</v>
      </c>
      <c r="AA50" s="24" t="s">
        <v>52</v>
      </c>
    </row>
    <row r="51" spans="1:27" x14ac:dyDescent="0.25">
      <c r="A51" s="18">
        <v>60</v>
      </c>
      <c r="B51" s="21">
        <v>0</v>
      </c>
      <c r="C51" s="14">
        <v>0</v>
      </c>
      <c r="D51" s="14">
        <v>0</v>
      </c>
      <c r="E51" s="14">
        <v>0</v>
      </c>
      <c r="F51" s="27">
        <v>0</v>
      </c>
      <c r="H51" s="18">
        <v>60</v>
      </c>
      <c r="I51" s="21">
        <v>0</v>
      </c>
      <c r="J51" s="14">
        <v>0</v>
      </c>
      <c r="K51" s="14">
        <v>0</v>
      </c>
      <c r="L51" s="14">
        <v>0</v>
      </c>
      <c r="M51" s="27">
        <v>0</v>
      </c>
      <c r="O51" s="18">
        <v>60</v>
      </c>
      <c r="P51" s="21">
        <v>0</v>
      </c>
      <c r="Q51" s="14">
        <v>0</v>
      </c>
      <c r="R51" s="14">
        <v>0</v>
      </c>
      <c r="S51" s="14">
        <v>0</v>
      </c>
      <c r="T51" s="27">
        <v>0</v>
      </c>
      <c r="V51" s="18">
        <v>60</v>
      </c>
      <c r="W51" s="21">
        <v>0</v>
      </c>
      <c r="X51" s="14">
        <v>0</v>
      </c>
      <c r="Y51" s="14">
        <v>0</v>
      </c>
      <c r="Z51" s="14">
        <v>0</v>
      </c>
      <c r="AA51" s="27">
        <v>0</v>
      </c>
    </row>
    <row r="52" spans="1:27" x14ac:dyDescent="0.25">
      <c r="A52" s="18">
        <v>70</v>
      </c>
      <c r="B52" s="21">
        <v>0</v>
      </c>
      <c r="C52" s="14">
        <v>0</v>
      </c>
      <c r="D52" s="14">
        <v>1</v>
      </c>
      <c r="E52" s="14">
        <v>1</v>
      </c>
      <c r="F52" s="27">
        <v>1</v>
      </c>
      <c r="H52" s="18">
        <v>70</v>
      </c>
      <c r="I52" s="21">
        <v>0</v>
      </c>
      <c r="J52" s="14">
        <v>0</v>
      </c>
      <c r="K52" s="14">
        <v>0</v>
      </c>
      <c r="L52" s="14">
        <v>0</v>
      </c>
      <c r="M52" s="27">
        <v>0</v>
      </c>
      <c r="O52" s="18">
        <v>70</v>
      </c>
      <c r="P52" s="21">
        <v>0</v>
      </c>
      <c r="Q52" s="14">
        <v>0</v>
      </c>
      <c r="R52" s="14">
        <v>0</v>
      </c>
      <c r="S52" s="14">
        <v>0</v>
      </c>
      <c r="T52" s="27">
        <v>0</v>
      </c>
      <c r="V52" s="18">
        <v>70</v>
      </c>
      <c r="W52" s="21">
        <v>0</v>
      </c>
      <c r="X52" s="14">
        <v>0</v>
      </c>
      <c r="Y52" s="14">
        <v>0</v>
      </c>
      <c r="Z52" s="14">
        <v>0</v>
      </c>
      <c r="AA52" s="27">
        <v>0</v>
      </c>
    </row>
    <row r="53" spans="1:27" x14ac:dyDescent="0.25">
      <c r="A53" s="18">
        <v>80</v>
      </c>
      <c r="B53" s="21">
        <v>0</v>
      </c>
      <c r="C53" s="14">
        <v>0</v>
      </c>
      <c r="D53" s="14">
        <v>1</v>
      </c>
      <c r="E53" s="14">
        <v>1</v>
      </c>
      <c r="F53" s="27">
        <v>1</v>
      </c>
      <c r="H53" s="18">
        <v>80</v>
      </c>
      <c r="I53" s="21">
        <v>0</v>
      </c>
      <c r="J53" s="14">
        <v>0</v>
      </c>
      <c r="K53" s="14">
        <v>0</v>
      </c>
      <c r="L53" s="14">
        <v>0</v>
      </c>
      <c r="M53" s="27">
        <v>0</v>
      </c>
      <c r="O53" s="18">
        <v>80</v>
      </c>
      <c r="P53" s="21">
        <v>0</v>
      </c>
      <c r="Q53" s="14">
        <v>0</v>
      </c>
      <c r="R53" s="14">
        <v>0</v>
      </c>
      <c r="S53" s="14">
        <v>0</v>
      </c>
      <c r="T53" s="27">
        <v>0</v>
      </c>
      <c r="V53" s="18">
        <v>80</v>
      </c>
      <c r="W53" s="21">
        <v>0</v>
      </c>
      <c r="X53" s="14">
        <v>0</v>
      </c>
      <c r="Y53" s="14">
        <v>0</v>
      </c>
      <c r="Z53" s="14">
        <v>0</v>
      </c>
      <c r="AA53" s="27">
        <v>0</v>
      </c>
    </row>
    <row r="54" spans="1:27" x14ac:dyDescent="0.25">
      <c r="A54" s="18">
        <v>90</v>
      </c>
      <c r="B54" s="21">
        <v>0</v>
      </c>
      <c r="C54" s="14">
        <v>0</v>
      </c>
      <c r="D54" s="14">
        <v>1</v>
      </c>
      <c r="E54" s="14">
        <v>1</v>
      </c>
      <c r="F54" s="27">
        <v>1</v>
      </c>
      <c r="H54" s="18">
        <v>90</v>
      </c>
      <c r="I54" s="21">
        <v>0</v>
      </c>
      <c r="J54" s="14">
        <v>0</v>
      </c>
      <c r="K54" s="14">
        <v>0</v>
      </c>
      <c r="L54" s="14">
        <v>0</v>
      </c>
      <c r="M54" s="27">
        <v>0</v>
      </c>
      <c r="O54" s="18">
        <v>90</v>
      </c>
      <c r="P54" s="21">
        <v>0</v>
      </c>
      <c r="Q54" s="14">
        <v>0</v>
      </c>
      <c r="R54" s="14">
        <v>0</v>
      </c>
      <c r="S54" s="14">
        <v>0</v>
      </c>
      <c r="T54" s="27">
        <v>0</v>
      </c>
      <c r="V54" s="18">
        <v>90</v>
      </c>
      <c r="W54" s="21">
        <v>0</v>
      </c>
      <c r="X54" s="14">
        <v>0</v>
      </c>
      <c r="Y54" s="14">
        <v>0</v>
      </c>
      <c r="Z54" s="14">
        <v>0</v>
      </c>
      <c r="AA54" s="27">
        <v>0</v>
      </c>
    </row>
    <row r="55" spans="1:27" x14ac:dyDescent="0.25">
      <c r="A55" s="18">
        <v>100</v>
      </c>
      <c r="B55" s="21">
        <v>0</v>
      </c>
      <c r="C55" s="14">
        <v>0</v>
      </c>
      <c r="D55" s="14">
        <v>1</v>
      </c>
      <c r="E55" s="14">
        <v>1</v>
      </c>
      <c r="F55" s="27">
        <v>1</v>
      </c>
      <c r="H55" s="18">
        <v>100</v>
      </c>
      <c r="I55" s="21">
        <v>0</v>
      </c>
      <c r="J55" s="14">
        <v>0</v>
      </c>
      <c r="K55" s="14">
        <v>0</v>
      </c>
      <c r="L55" s="14">
        <v>0</v>
      </c>
      <c r="M55" s="27">
        <v>0</v>
      </c>
      <c r="O55" s="18">
        <v>100</v>
      </c>
      <c r="P55" s="21">
        <v>0</v>
      </c>
      <c r="Q55" s="14">
        <v>0</v>
      </c>
      <c r="R55" s="14">
        <v>0</v>
      </c>
      <c r="S55" s="14">
        <v>0</v>
      </c>
      <c r="T55" s="27">
        <v>0</v>
      </c>
      <c r="V55" s="18">
        <v>100</v>
      </c>
      <c r="W55" s="21">
        <v>0</v>
      </c>
      <c r="X55" s="14">
        <v>0</v>
      </c>
      <c r="Y55" s="14">
        <v>0</v>
      </c>
      <c r="Z55" s="14">
        <v>0</v>
      </c>
      <c r="AA55" s="27">
        <v>0</v>
      </c>
    </row>
    <row r="56" spans="1:27" x14ac:dyDescent="0.25">
      <c r="A56" s="18">
        <v>110</v>
      </c>
      <c r="B56" s="21">
        <v>0</v>
      </c>
      <c r="C56" s="14">
        <v>0</v>
      </c>
      <c r="D56" s="14">
        <v>1</v>
      </c>
      <c r="E56" s="14">
        <v>1</v>
      </c>
      <c r="F56" s="27">
        <v>1</v>
      </c>
      <c r="H56" s="18">
        <v>110</v>
      </c>
      <c r="I56" s="21">
        <v>0</v>
      </c>
      <c r="J56" s="14">
        <v>0</v>
      </c>
      <c r="K56" s="14">
        <v>0</v>
      </c>
      <c r="L56" s="14">
        <v>0</v>
      </c>
      <c r="M56" s="27">
        <v>0</v>
      </c>
      <c r="O56" s="18">
        <v>110</v>
      </c>
      <c r="P56" s="21">
        <v>0</v>
      </c>
      <c r="Q56" s="14">
        <v>0</v>
      </c>
      <c r="R56" s="14">
        <v>0</v>
      </c>
      <c r="S56" s="14">
        <v>0</v>
      </c>
      <c r="T56" s="27">
        <v>0</v>
      </c>
      <c r="V56" s="18">
        <v>110</v>
      </c>
      <c r="W56" s="21">
        <v>0</v>
      </c>
      <c r="X56" s="14">
        <v>0</v>
      </c>
      <c r="Y56" s="14">
        <v>0</v>
      </c>
      <c r="Z56" s="14">
        <v>0</v>
      </c>
      <c r="AA56" s="27">
        <v>0</v>
      </c>
    </row>
    <row r="57" spans="1:27" x14ac:dyDescent="0.25">
      <c r="A57" s="18">
        <v>120</v>
      </c>
      <c r="B57" s="21">
        <v>0</v>
      </c>
      <c r="C57" s="14">
        <v>0</v>
      </c>
      <c r="D57" s="14">
        <v>1</v>
      </c>
      <c r="E57" s="14">
        <v>1</v>
      </c>
      <c r="F57" s="27">
        <v>1</v>
      </c>
      <c r="H57" s="18">
        <v>120</v>
      </c>
      <c r="I57" s="21">
        <v>0</v>
      </c>
      <c r="J57" s="14">
        <v>0</v>
      </c>
      <c r="K57" s="14">
        <v>0</v>
      </c>
      <c r="L57" s="14">
        <v>0</v>
      </c>
      <c r="M57" s="27">
        <v>0</v>
      </c>
      <c r="O57" s="18">
        <v>120</v>
      </c>
      <c r="P57" s="21">
        <v>0</v>
      </c>
      <c r="Q57" s="14">
        <v>0</v>
      </c>
      <c r="R57" s="14">
        <v>0</v>
      </c>
      <c r="S57" s="14">
        <v>0</v>
      </c>
      <c r="T57" s="27">
        <v>0</v>
      </c>
      <c r="V57" s="18">
        <v>120</v>
      </c>
      <c r="W57" s="21">
        <v>0</v>
      </c>
      <c r="X57" s="14">
        <v>0</v>
      </c>
      <c r="Y57" s="14">
        <v>0</v>
      </c>
      <c r="Z57" s="14">
        <v>0</v>
      </c>
      <c r="AA57" s="27">
        <v>0</v>
      </c>
    </row>
    <row r="58" spans="1:27" x14ac:dyDescent="0.25">
      <c r="A58" s="18">
        <v>130</v>
      </c>
      <c r="B58" s="21">
        <v>0</v>
      </c>
      <c r="C58" s="14">
        <v>0</v>
      </c>
      <c r="D58" s="14">
        <v>1</v>
      </c>
      <c r="E58" s="14">
        <v>1</v>
      </c>
      <c r="F58" s="27">
        <v>1</v>
      </c>
      <c r="H58" s="18">
        <v>130</v>
      </c>
      <c r="I58" s="21">
        <v>0</v>
      </c>
      <c r="J58" s="14">
        <v>0</v>
      </c>
      <c r="K58" s="14">
        <v>0</v>
      </c>
      <c r="L58" s="14">
        <v>0</v>
      </c>
      <c r="M58" s="27">
        <v>0</v>
      </c>
      <c r="O58" s="18">
        <v>130</v>
      </c>
      <c r="P58" s="21">
        <v>0</v>
      </c>
      <c r="Q58" s="14">
        <v>0</v>
      </c>
      <c r="R58" s="14">
        <v>0</v>
      </c>
      <c r="S58" s="14">
        <v>0</v>
      </c>
      <c r="T58" s="27">
        <v>0</v>
      </c>
      <c r="V58" s="18">
        <v>130</v>
      </c>
      <c r="W58" s="21">
        <v>0</v>
      </c>
      <c r="X58" s="14">
        <v>0</v>
      </c>
      <c r="Y58" s="14">
        <v>0</v>
      </c>
      <c r="Z58" s="14">
        <v>0</v>
      </c>
      <c r="AA58" s="27">
        <v>0</v>
      </c>
    </row>
    <row r="59" spans="1:27" x14ac:dyDescent="0.25">
      <c r="A59" s="18">
        <v>140</v>
      </c>
      <c r="B59" s="21">
        <v>0</v>
      </c>
      <c r="C59" s="14">
        <v>0</v>
      </c>
      <c r="D59" s="14">
        <v>1</v>
      </c>
      <c r="E59" s="14">
        <v>1</v>
      </c>
      <c r="F59" s="27">
        <v>1</v>
      </c>
      <c r="H59" s="18">
        <v>140</v>
      </c>
      <c r="I59" s="21">
        <v>0</v>
      </c>
      <c r="J59" s="14">
        <v>0</v>
      </c>
      <c r="K59" s="14">
        <v>0</v>
      </c>
      <c r="L59" s="14">
        <v>0</v>
      </c>
      <c r="M59" s="27">
        <v>0</v>
      </c>
      <c r="O59" s="18">
        <v>140</v>
      </c>
      <c r="P59" s="21">
        <v>0</v>
      </c>
      <c r="Q59" s="14">
        <v>0</v>
      </c>
      <c r="R59" s="14">
        <v>0</v>
      </c>
      <c r="S59" s="14">
        <v>0</v>
      </c>
      <c r="T59" s="27">
        <v>0</v>
      </c>
      <c r="V59" s="18">
        <v>140</v>
      </c>
      <c r="W59" s="21">
        <v>0</v>
      </c>
      <c r="X59" s="14">
        <v>0</v>
      </c>
      <c r="Y59" s="14">
        <v>0</v>
      </c>
      <c r="Z59" s="14">
        <v>0</v>
      </c>
      <c r="AA59" s="27">
        <v>0</v>
      </c>
    </row>
    <row r="60" spans="1:27" x14ac:dyDescent="0.25">
      <c r="A60" s="18">
        <v>150</v>
      </c>
      <c r="B60" s="21">
        <v>0</v>
      </c>
      <c r="C60" s="14">
        <v>0</v>
      </c>
      <c r="D60" s="14">
        <v>1</v>
      </c>
      <c r="E60" s="14">
        <v>1</v>
      </c>
      <c r="F60" s="27">
        <v>1</v>
      </c>
      <c r="H60" s="18">
        <v>150</v>
      </c>
      <c r="I60" s="21">
        <v>0</v>
      </c>
      <c r="J60" s="14">
        <v>0</v>
      </c>
      <c r="K60" s="14">
        <v>0</v>
      </c>
      <c r="L60" s="14">
        <v>0</v>
      </c>
      <c r="M60" s="27">
        <v>0</v>
      </c>
      <c r="O60" s="18">
        <v>150</v>
      </c>
      <c r="P60" s="21">
        <v>0</v>
      </c>
      <c r="Q60" s="14">
        <v>0</v>
      </c>
      <c r="R60" s="14">
        <v>0</v>
      </c>
      <c r="S60" s="14">
        <v>0</v>
      </c>
      <c r="T60" s="27">
        <v>0</v>
      </c>
      <c r="V60" s="18">
        <v>150</v>
      </c>
      <c r="W60" s="21">
        <v>0</v>
      </c>
      <c r="X60" s="14">
        <v>0</v>
      </c>
      <c r="Y60" s="14">
        <v>0</v>
      </c>
      <c r="Z60" s="14">
        <v>0</v>
      </c>
      <c r="AA60" s="27">
        <v>0</v>
      </c>
    </row>
    <row r="61" spans="1:27" x14ac:dyDescent="0.25">
      <c r="A61" s="18">
        <v>160</v>
      </c>
      <c r="B61" s="21">
        <v>0</v>
      </c>
      <c r="C61" s="14">
        <v>0</v>
      </c>
      <c r="D61" s="14">
        <v>1</v>
      </c>
      <c r="E61" s="14">
        <v>1</v>
      </c>
      <c r="F61" s="27">
        <v>1</v>
      </c>
      <c r="H61" s="18">
        <v>160</v>
      </c>
      <c r="I61" s="21">
        <v>0</v>
      </c>
      <c r="J61" s="14">
        <v>0</v>
      </c>
      <c r="K61" s="14">
        <v>0</v>
      </c>
      <c r="L61" s="14">
        <v>0</v>
      </c>
      <c r="M61" s="27">
        <v>0</v>
      </c>
      <c r="O61" s="18">
        <v>160</v>
      </c>
      <c r="P61" s="21">
        <v>0</v>
      </c>
      <c r="Q61" s="14">
        <v>0</v>
      </c>
      <c r="R61" s="14">
        <v>0</v>
      </c>
      <c r="S61" s="14">
        <v>0</v>
      </c>
      <c r="T61" s="27">
        <v>0</v>
      </c>
      <c r="V61" s="18">
        <v>160</v>
      </c>
      <c r="W61" s="21">
        <v>0</v>
      </c>
      <c r="X61" s="14">
        <v>0</v>
      </c>
      <c r="Y61" s="14">
        <v>0</v>
      </c>
      <c r="Z61" s="14">
        <v>0</v>
      </c>
      <c r="AA61" s="27">
        <v>0</v>
      </c>
    </row>
    <row r="62" spans="1:27" x14ac:dyDescent="0.25">
      <c r="A62" s="18">
        <v>170</v>
      </c>
      <c r="B62" s="32">
        <v>0</v>
      </c>
      <c r="C62" s="29">
        <v>0</v>
      </c>
      <c r="D62" s="29">
        <v>1</v>
      </c>
      <c r="E62" s="29">
        <v>1</v>
      </c>
      <c r="F62" s="30">
        <v>1</v>
      </c>
      <c r="H62" s="18">
        <v>170</v>
      </c>
      <c r="I62" s="32">
        <v>0</v>
      </c>
      <c r="J62" s="29">
        <v>0</v>
      </c>
      <c r="K62" s="29">
        <v>0</v>
      </c>
      <c r="L62" s="29">
        <v>0</v>
      </c>
      <c r="M62" s="30">
        <v>0</v>
      </c>
      <c r="O62" s="18">
        <v>170</v>
      </c>
      <c r="P62" s="32">
        <v>0</v>
      </c>
      <c r="Q62" s="29">
        <v>0</v>
      </c>
      <c r="R62" s="29">
        <v>0</v>
      </c>
      <c r="S62" s="29">
        <v>0</v>
      </c>
      <c r="T62" s="30">
        <v>0</v>
      </c>
      <c r="V62" s="18">
        <v>170</v>
      </c>
      <c r="W62" s="32">
        <v>0</v>
      </c>
      <c r="X62" s="29">
        <v>0</v>
      </c>
      <c r="Y62" s="29">
        <v>0</v>
      </c>
      <c r="Z62" s="29">
        <v>0</v>
      </c>
      <c r="AA62" s="30">
        <v>0</v>
      </c>
    </row>
    <row r="65" spans="1:27" x14ac:dyDescent="0.25">
      <c r="A65" s="19" t="s">
        <v>33</v>
      </c>
      <c r="B65" s="18">
        <v>2100</v>
      </c>
      <c r="C65" s="18">
        <v>2200</v>
      </c>
      <c r="D65" s="18">
        <v>2300</v>
      </c>
      <c r="E65" s="18">
        <v>2400</v>
      </c>
      <c r="F65" s="18">
        <v>2500</v>
      </c>
      <c r="H65" s="19" t="s">
        <v>34</v>
      </c>
      <c r="I65" s="18">
        <v>2100</v>
      </c>
      <c r="J65" s="18">
        <v>2200</v>
      </c>
      <c r="K65" s="18">
        <v>2300</v>
      </c>
      <c r="L65" s="18">
        <v>2400</v>
      </c>
      <c r="M65" s="18">
        <v>2500</v>
      </c>
      <c r="O65" s="19" t="s">
        <v>35</v>
      </c>
      <c r="P65" s="18">
        <v>2100</v>
      </c>
      <c r="Q65" s="18">
        <v>2200</v>
      </c>
      <c r="R65" s="18">
        <v>2300</v>
      </c>
      <c r="S65" s="18">
        <v>2400</v>
      </c>
      <c r="T65" s="18">
        <v>2500</v>
      </c>
    </row>
    <row r="66" spans="1:27" x14ac:dyDescent="0.25">
      <c r="A66" s="18">
        <v>50</v>
      </c>
      <c r="B66" s="31" t="s">
        <v>52</v>
      </c>
      <c r="C66" s="23" t="s">
        <v>52</v>
      </c>
      <c r="D66" s="23" t="s">
        <v>52</v>
      </c>
      <c r="E66" s="23" t="s">
        <v>52</v>
      </c>
      <c r="F66" s="24" t="s">
        <v>52</v>
      </c>
      <c r="H66" s="18">
        <v>50</v>
      </c>
      <c r="I66" s="31" t="s">
        <v>52</v>
      </c>
      <c r="J66" s="23" t="s">
        <v>52</v>
      </c>
      <c r="K66" s="23" t="s">
        <v>52</v>
      </c>
      <c r="L66" s="23" t="s">
        <v>52</v>
      </c>
      <c r="M66" s="24" t="s">
        <v>52</v>
      </c>
      <c r="O66" s="18">
        <v>50</v>
      </c>
      <c r="P66" s="31" t="s">
        <v>52</v>
      </c>
      <c r="Q66" s="23" t="s">
        <v>52</v>
      </c>
      <c r="R66" s="23" t="s">
        <v>52</v>
      </c>
      <c r="S66" s="23" t="s">
        <v>52</v>
      </c>
      <c r="T66" s="24" t="s">
        <v>52</v>
      </c>
      <c r="V66" s="19" t="s">
        <v>36</v>
      </c>
      <c r="W66" s="18">
        <v>2100</v>
      </c>
      <c r="X66" s="18">
        <v>2200</v>
      </c>
      <c r="Y66" s="18">
        <v>2300</v>
      </c>
      <c r="Z66" s="18">
        <v>2400</v>
      </c>
      <c r="AA66" s="18">
        <v>2500</v>
      </c>
    </row>
    <row r="67" spans="1:27" x14ac:dyDescent="0.25">
      <c r="A67" s="18">
        <v>60</v>
      </c>
      <c r="B67" s="21">
        <v>0</v>
      </c>
      <c r="C67" s="14">
        <v>0</v>
      </c>
      <c r="D67" s="14">
        <v>0</v>
      </c>
      <c r="E67" s="14">
        <v>0</v>
      </c>
      <c r="F67" s="27">
        <v>0</v>
      </c>
      <c r="H67" s="18">
        <v>60</v>
      </c>
      <c r="I67" s="21">
        <v>0</v>
      </c>
      <c r="J67" s="14">
        <v>0</v>
      </c>
      <c r="K67" s="14">
        <v>0</v>
      </c>
      <c r="L67" s="14">
        <v>0</v>
      </c>
      <c r="M67" s="27">
        <v>0</v>
      </c>
      <c r="O67" s="18">
        <v>60</v>
      </c>
      <c r="P67" s="21">
        <v>2</v>
      </c>
      <c r="Q67" s="14">
        <v>2</v>
      </c>
      <c r="R67" s="14">
        <v>2</v>
      </c>
      <c r="S67" s="14">
        <v>2</v>
      </c>
      <c r="T67" s="27">
        <v>2</v>
      </c>
      <c r="V67" s="18">
        <v>50</v>
      </c>
      <c r="W67" s="31" t="s">
        <v>52</v>
      </c>
      <c r="X67" s="23" t="s">
        <v>52</v>
      </c>
      <c r="Y67" s="23" t="s">
        <v>52</v>
      </c>
      <c r="Z67" s="23" t="s">
        <v>52</v>
      </c>
      <c r="AA67" s="24" t="s">
        <v>52</v>
      </c>
    </row>
    <row r="68" spans="1:27" x14ac:dyDescent="0.25">
      <c r="A68" s="18">
        <v>70</v>
      </c>
      <c r="B68" s="21">
        <v>0</v>
      </c>
      <c r="C68" s="14">
        <v>0</v>
      </c>
      <c r="D68" s="14">
        <v>0</v>
      </c>
      <c r="E68" s="14">
        <v>0</v>
      </c>
      <c r="F68" s="27">
        <v>0</v>
      </c>
      <c r="H68" s="18">
        <v>70</v>
      </c>
      <c r="I68" s="21">
        <v>0</v>
      </c>
      <c r="J68" s="14">
        <v>0</v>
      </c>
      <c r="K68" s="14">
        <v>0</v>
      </c>
      <c r="L68" s="14">
        <v>0</v>
      </c>
      <c r="M68" s="27">
        <v>0</v>
      </c>
      <c r="O68" s="18">
        <v>70</v>
      </c>
      <c r="P68" s="21">
        <v>2</v>
      </c>
      <c r="Q68" s="14">
        <v>2</v>
      </c>
      <c r="R68" s="14">
        <v>2</v>
      </c>
      <c r="S68" s="14">
        <v>2</v>
      </c>
      <c r="T68" s="27">
        <v>2</v>
      </c>
      <c r="V68" s="18">
        <v>60</v>
      </c>
      <c r="W68" s="21">
        <v>1</v>
      </c>
      <c r="X68" s="14">
        <v>1</v>
      </c>
      <c r="Y68" s="14">
        <v>1</v>
      </c>
      <c r="Z68" s="14">
        <v>1</v>
      </c>
      <c r="AA68" s="27">
        <v>1</v>
      </c>
    </row>
    <row r="69" spans="1:27" x14ac:dyDescent="0.25">
      <c r="A69" s="18">
        <v>80</v>
      </c>
      <c r="B69" s="21">
        <v>0</v>
      </c>
      <c r="C69" s="14">
        <v>0</v>
      </c>
      <c r="D69" s="14">
        <v>0</v>
      </c>
      <c r="E69" s="14">
        <v>0</v>
      </c>
      <c r="F69" s="27">
        <v>0</v>
      </c>
      <c r="H69" s="18">
        <v>80</v>
      </c>
      <c r="I69" s="21">
        <v>0</v>
      </c>
      <c r="J69" s="14">
        <v>0</v>
      </c>
      <c r="K69" s="14">
        <v>0</v>
      </c>
      <c r="L69" s="14">
        <v>0</v>
      </c>
      <c r="M69" s="27">
        <v>0</v>
      </c>
      <c r="O69" s="18">
        <v>80</v>
      </c>
      <c r="P69" s="21">
        <v>2</v>
      </c>
      <c r="Q69" s="14">
        <v>2</v>
      </c>
      <c r="R69" s="14">
        <v>2</v>
      </c>
      <c r="S69" s="14">
        <v>2</v>
      </c>
      <c r="T69" s="27">
        <v>2</v>
      </c>
      <c r="V69" s="18">
        <v>70</v>
      </c>
      <c r="W69" s="21">
        <v>1</v>
      </c>
      <c r="X69" s="14">
        <v>1</v>
      </c>
      <c r="Y69" s="14">
        <v>1</v>
      </c>
      <c r="Z69" s="14">
        <v>1</v>
      </c>
      <c r="AA69" s="27">
        <v>1</v>
      </c>
    </row>
    <row r="70" spans="1:27" x14ac:dyDescent="0.25">
      <c r="A70" s="18">
        <v>90</v>
      </c>
      <c r="B70" s="21">
        <v>0</v>
      </c>
      <c r="C70" s="14">
        <v>0</v>
      </c>
      <c r="D70" s="14">
        <v>0</v>
      </c>
      <c r="E70" s="14">
        <v>0</v>
      </c>
      <c r="F70" s="27">
        <v>0</v>
      </c>
      <c r="H70" s="18">
        <v>90</v>
      </c>
      <c r="I70" s="21">
        <v>0</v>
      </c>
      <c r="J70" s="14">
        <v>0</v>
      </c>
      <c r="K70" s="14">
        <v>0</v>
      </c>
      <c r="L70" s="14">
        <v>0</v>
      </c>
      <c r="M70" s="27">
        <v>0</v>
      </c>
      <c r="O70" s="18">
        <v>90</v>
      </c>
      <c r="P70" s="21">
        <v>2</v>
      </c>
      <c r="Q70" s="14">
        <v>2</v>
      </c>
      <c r="R70" s="14">
        <v>2</v>
      </c>
      <c r="S70" s="14">
        <v>2</v>
      </c>
      <c r="T70" s="27">
        <v>2</v>
      </c>
      <c r="V70" s="18">
        <v>80</v>
      </c>
      <c r="W70" s="21">
        <v>1</v>
      </c>
      <c r="X70" s="14">
        <v>1</v>
      </c>
      <c r="Y70" s="14">
        <v>1</v>
      </c>
      <c r="Z70" s="14">
        <v>1</v>
      </c>
      <c r="AA70" s="27">
        <v>1</v>
      </c>
    </row>
    <row r="71" spans="1:27" x14ac:dyDescent="0.25">
      <c r="A71" s="18">
        <v>100</v>
      </c>
      <c r="B71" s="21">
        <v>0</v>
      </c>
      <c r="C71" s="14">
        <v>0</v>
      </c>
      <c r="D71" s="14">
        <v>0</v>
      </c>
      <c r="E71" s="14">
        <v>0</v>
      </c>
      <c r="F71" s="27">
        <v>0</v>
      </c>
      <c r="H71" s="18">
        <v>100</v>
      </c>
      <c r="I71" s="21">
        <v>0</v>
      </c>
      <c r="J71" s="14">
        <v>0</v>
      </c>
      <c r="K71" s="14">
        <v>0</v>
      </c>
      <c r="L71" s="14">
        <v>0</v>
      </c>
      <c r="M71" s="27">
        <v>0</v>
      </c>
      <c r="O71" s="18">
        <v>100</v>
      </c>
      <c r="P71" s="21">
        <v>2</v>
      </c>
      <c r="Q71" s="14">
        <v>2</v>
      </c>
      <c r="R71" s="14">
        <v>2</v>
      </c>
      <c r="S71" s="14">
        <v>2</v>
      </c>
      <c r="T71" s="27">
        <v>2</v>
      </c>
      <c r="V71" s="18">
        <v>90</v>
      </c>
      <c r="W71" s="21">
        <v>1</v>
      </c>
      <c r="X71" s="14">
        <v>1</v>
      </c>
      <c r="Y71" s="14">
        <v>1</v>
      </c>
      <c r="Z71" s="14">
        <v>1</v>
      </c>
      <c r="AA71" s="27">
        <v>1</v>
      </c>
    </row>
    <row r="72" spans="1:27" x14ac:dyDescent="0.25">
      <c r="A72" s="18">
        <v>110</v>
      </c>
      <c r="B72" s="21">
        <v>0</v>
      </c>
      <c r="C72" s="14">
        <v>0</v>
      </c>
      <c r="D72" s="14">
        <v>0</v>
      </c>
      <c r="E72" s="14">
        <v>0</v>
      </c>
      <c r="F72" s="27">
        <v>0</v>
      </c>
      <c r="H72" s="18">
        <v>110</v>
      </c>
      <c r="I72" s="21">
        <v>0</v>
      </c>
      <c r="J72" s="14">
        <v>0</v>
      </c>
      <c r="K72" s="14">
        <v>0</v>
      </c>
      <c r="L72" s="14">
        <v>0</v>
      </c>
      <c r="M72" s="27">
        <v>0</v>
      </c>
      <c r="O72" s="18">
        <v>110</v>
      </c>
      <c r="P72" s="21">
        <v>2</v>
      </c>
      <c r="Q72" s="14">
        <v>2</v>
      </c>
      <c r="R72" s="14">
        <v>2</v>
      </c>
      <c r="S72" s="14">
        <v>2</v>
      </c>
      <c r="T72" s="27">
        <v>2</v>
      </c>
      <c r="V72" s="18">
        <v>100</v>
      </c>
      <c r="W72" s="21">
        <v>1</v>
      </c>
      <c r="X72" s="14">
        <v>1</v>
      </c>
      <c r="Y72" s="14">
        <v>1</v>
      </c>
      <c r="Z72" s="14">
        <v>1</v>
      </c>
      <c r="AA72" s="27">
        <v>1</v>
      </c>
    </row>
    <row r="73" spans="1:27" x14ac:dyDescent="0.25">
      <c r="A73" s="18">
        <v>120</v>
      </c>
      <c r="B73" s="21">
        <v>0</v>
      </c>
      <c r="C73" s="14">
        <v>0</v>
      </c>
      <c r="D73" s="14">
        <v>0</v>
      </c>
      <c r="E73" s="14">
        <v>0</v>
      </c>
      <c r="F73" s="27">
        <v>0</v>
      </c>
      <c r="H73" s="18">
        <v>120</v>
      </c>
      <c r="I73" s="21">
        <v>0</v>
      </c>
      <c r="J73" s="14">
        <v>0</v>
      </c>
      <c r="K73" s="14">
        <v>0</v>
      </c>
      <c r="L73" s="14">
        <v>0</v>
      </c>
      <c r="M73" s="27">
        <v>0</v>
      </c>
      <c r="O73" s="18">
        <v>120</v>
      </c>
      <c r="P73" s="21">
        <v>2</v>
      </c>
      <c r="Q73" s="14">
        <v>2</v>
      </c>
      <c r="R73" s="14">
        <v>2</v>
      </c>
      <c r="S73" s="14">
        <v>2</v>
      </c>
      <c r="T73" s="27">
        <v>2</v>
      </c>
      <c r="V73" s="18">
        <v>110</v>
      </c>
      <c r="W73" s="21">
        <v>1</v>
      </c>
      <c r="X73" s="14">
        <v>1</v>
      </c>
      <c r="Y73" s="14">
        <v>1</v>
      </c>
      <c r="Z73" s="14">
        <v>1</v>
      </c>
      <c r="AA73" s="27">
        <v>1</v>
      </c>
    </row>
    <row r="74" spans="1:27" x14ac:dyDescent="0.25">
      <c r="A74" s="18">
        <v>130</v>
      </c>
      <c r="B74" s="21">
        <v>0</v>
      </c>
      <c r="C74" s="14">
        <v>0</v>
      </c>
      <c r="D74" s="14">
        <v>0</v>
      </c>
      <c r="E74" s="14">
        <v>0</v>
      </c>
      <c r="F74" s="27">
        <v>0</v>
      </c>
      <c r="H74" s="18">
        <v>130</v>
      </c>
      <c r="I74" s="21">
        <v>0</v>
      </c>
      <c r="J74" s="14">
        <v>0</v>
      </c>
      <c r="K74" s="14">
        <v>0</v>
      </c>
      <c r="L74" s="14">
        <v>0</v>
      </c>
      <c r="M74" s="27">
        <v>0</v>
      </c>
      <c r="O74" s="18">
        <v>130</v>
      </c>
      <c r="P74" s="21">
        <v>2</v>
      </c>
      <c r="Q74" s="14">
        <v>2</v>
      </c>
      <c r="R74" s="14">
        <v>2</v>
      </c>
      <c r="S74" s="14">
        <v>2</v>
      </c>
      <c r="T74" s="27">
        <v>2</v>
      </c>
      <c r="V74" s="18">
        <v>120</v>
      </c>
      <c r="W74" s="21">
        <v>1</v>
      </c>
      <c r="X74" s="14">
        <v>1</v>
      </c>
      <c r="Y74" s="14">
        <v>1</v>
      </c>
      <c r="Z74" s="14">
        <v>1</v>
      </c>
      <c r="AA74" s="27">
        <v>1</v>
      </c>
    </row>
    <row r="75" spans="1:27" x14ac:dyDescent="0.25">
      <c r="A75" s="18">
        <v>140</v>
      </c>
      <c r="B75" s="21">
        <v>0</v>
      </c>
      <c r="C75" s="14">
        <v>0</v>
      </c>
      <c r="D75" s="14">
        <v>0</v>
      </c>
      <c r="E75" s="14">
        <v>0</v>
      </c>
      <c r="F75" s="27">
        <v>0</v>
      </c>
      <c r="H75" s="18">
        <v>140</v>
      </c>
      <c r="I75" s="21">
        <v>0</v>
      </c>
      <c r="J75" s="14">
        <v>0</v>
      </c>
      <c r="K75" s="14">
        <v>0</v>
      </c>
      <c r="L75" s="14">
        <v>0</v>
      </c>
      <c r="M75" s="27">
        <v>0</v>
      </c>
      <c r="O75" s="18">
        <v>140</v>
      </c>
      <c r="P75" s="21">
        <v>2</v>
      </c>
      <c r="Q75" s="14">
        <v>2</v>
      </c>
      <c r="R75" s="14">
        <v>2</v>
      </c>
      <c r="S75" s="14">
        <v>2</v>
      </c>
      <c r="T75" s="27">
        <v>2</v>
      </c>
      <c r="V75" s="18">
        <v>130</v>
      </c>
      <c r="W75" s="21">
        <v>1</v>
      </c>
      <c r="X75" s="14">
        <v>1</v>
      </c>
      <c r="Y75" s="14">
        <v>1</v>
      </c>
      <c r="Z75" s="14">
        <v>1</v>
      </c>
      <c r="AA75" s="27">
        <v>1</v>
      </c>
    </row>
    <row r="76" spans="1:27" x14ac:dyDescent="0.25">
      <c r="A76" s="18">
        <v>150</v>
      </c>
      <c r="B76" s="21">
        <v>0</v>
      </c>
      <c r="C76" s="14">
        <v>0</v>
      </c>
      <c r="D76" s="14">
        <v>0</v>
      </c>
      <c r="E76" s="14">
        <v>0</v>
      </c>
      <c r="F76" s="27">
        <v>0</v>
      </c>
      <c r="H76" s="18">
        <v>150</v>
      </c>
      <c r="I76" s="21">
        <v>0</v>
      </c>
      <c r="J76" s="14">
        <v>0</v>
      </c>
      <c r="K76" s="14">
        <v>0</v>
      </c>
      <c r="L76" s="14">
        <v>0</v>
      </c>
      <c r="M76" s="27">
        <v>0</v>
      </c>
      <c r="O76" s="18">
        <v>150</v>
      </c>
      <c r="P76" s="21">
        <v>2</v>
      </c>
      <c r="Q76" s="14">
        <v>2</v>
      </c>
      <c r="R76" s="14">
        <v>2</v>
      </c>
      <c r="S76" s="14">
        <v>2</v>
      </c>
      <c r="T76" s="27">
        <v>2</v>
      </c>
      <c r="V76" s="18">
        <v>140</v>
      </c>
      <c r="W76" s="21">
        <v>1</v>
      </c>
      <c r="X76" s="14">
        <v>1</v>
      </c>
      <c r="Y76" s="14">
        <v>1</v>
      </c>
      <c r="Z76" s="14">
        <v>1</v>
      </c>
      <c r="AA76" s="27">
        <v>1</v>
      </c>
    </row>
    <row r="77" spans="1:27" x14ac:dyDescent="0.25">
      <c r="A77" s="18">
        <v>160</v>
      </c>
      <c r="B77" s="21">
        <v>0</v>
      </c>
      <c r="C77" s="14">
        <v>0</v>
      </c>
      <c r="D77" s="14">
        <v>0</v>
      </c>
      <c r="E77" s="14">
        <v>0</v>
      </c>
      <c r="F77" s="27">
        <v>0</v>
      </c>
      <c r="H77" s="18">
        <v>160</v>
      </c>
      <c r="I77" s="21">
        <v>0</v>
      </c>
      <c r="J77" s="14">
        <v>0</v>
      </c>
      <c r="K77" s="14">
        <v>0</v>
      </c>
      <c r="L77" s="14">
        <v>0</v>
      </c>
      <c r="M77" s="27">
        <v>0</v>
      </c>
      <c r="O77" s="18">
        <v>160</v>
      </c>
      <c r="P77" s="21">
        <v>2</v>
      </c>
      <c r="Q77" s="14">
        <v>2</v>
      </c>
      <c r="R77" s="14">
        <v>2</v>
      </c>
      <c r="S77" s="14">
        <v>2</v>
      </c>
      <c r="T77" s="27">
        <v>2</v>
      </c>
      <c r="V77" s="18">
        <v>150</v>
      </c>
      <c r="W77" s="21">
        <v>1</v>
      </c>
      <c r="X77" s="14">
        <v>1</v>
      </c>
      <c r="Y77" s="14">
        <v>1</v>
      </c>
      <c r="Z77" s="14">
        <v>1</v>
      </c>
      <c r="AA77" s="27">
        <v>1</v>
      </c>
    </row>
    <row r="78" spans="1:27" x14ac:dyDescent="0.25">
      <c r="A78" s="18">
        <v>170</v>
      </c>
      <c r="B78" s="32">
        <v>0</v>
      </c>
      <c r="C78" s="29">
        <v>0</v>
      </c>
      <c r="D78" s="29">
        <v>0</v>
      </c>
      <c r="E78" s="29">
        <v>0</v>
      </c>
      <c r="F78" s="30">
        <v>0</v>
      </c>
      <c r="H78" s="18">
        <v>170</v>
      </c>
      <c r="I78" s="32">
        <v>0</v>
      </c>
      <c r="J78" s="29">
        <v>0</v>
      </c>
      <c r="K78" s="29">
        <v>0</v>
      </c>
      <c r="L78" s="29">
        <v>0</v>
      </c>
      <c r="M78" s="30">
        <v>0</v>
      </c>
      <c r="O78" s="18">
        <v>170</v>
      </c>
      <c r="P78" s="32">
        <v>2</v>
      </c>
      <c r="Q78" s="29">
        <v>2</v>
      </c>
      <c r="R78" s="29">
        <v>2</v>
      </c>
      <c r="S78" s="29">
        <v>2</v>
      </c>
      <c r="T78" s="30">
        <v>2</v>
      </c>
      <c r="V78" s="18">
        <v>160</v>
      </c>
      <c r="W78" s="21">
        <v>1</v>
      </c>
      <c r="X78" s="14">
        <v>1</v>
      </c>
      <c r="Y78" s="14">
        <v>1</v>
      </c>
      <c r="Z78" s="14">
        <v>1</v>
      </c>
      <c r="AA78" s="27">
        <v>1</v>
      </c>
    </row>
    <row r="79" spans="1:27" x14ac:dyDescent="0.25">
      <c r="V79" s="18">
        <v>170</v>
      </c>
      <c r="W79" s="32">
        <v>1</v>
      </c>
      <c r="X79" s="29">
        <v>1</v>
      </c>
      <c r="Y79" s="29">
        <v>1</v>
      </c>
      <c r="Z79" s="29">
        <v>1</v>
      </c>
      <c r="AA79" s="30">
        <v>1</v>
      </c>
    </row>
    <row r="81" spans="1:6" x14ac:dyDescent="0.25">
      <c r="A81" s="19" t="s">
        <v>37</v>
      </c>
      <c r="B81" s="18">
        <v>2100</v>
      </c>
      <c r="C81" s="18">
        <v>2200</v>
      </c>
      <c r="D81" s="18">
        <v>2300</v>
      </c>
      <c r="E81" s="18">
        <v>2400</v>
      </c>
      <c r="F81" s="18">
        <v>2500</v>
      </c>
    </row>
    <row r="82" spans="1:6" x14ac:dyDescent="0.25">
      <c r="A82" s="18">
        <v>50</v>
      </c>
      <c r="B82" s="31" t="s">
        <v>52</v>
      </c>
      <c r="C82" s="23" t="s">
        <v>52</v>
      </c>
      <c r="D82" s="23" t="s">
        <v>52</v>
      </c>
      <c r="E82" s="23" t="s">
        <v>52</v>
      </c>
      <c r="F82" s="24" t="s">
        <v>52</v>
      </c>
    </row>
    <row r="83" spans="1:6" x14ac:dyDescent="0.25">
      <c r="A83" s="18">
        <v>60</v>
      </c>
      <c r="B83" s="21">
        <v>1</v>
      </c>
      <c r="C83" s="14">
        <v>1</v>
      </c>
      <c r="D83" s="14">
        <v>1</v>
      </c>
      <c r="E83" s="14">
        <v>1</v>
      </c>
      <c r="F83" s="27">
        <v>1</v>
      </c>
    </row>
    <row r="84" spans="1:6" x14ac:dyDescent="0.25">
      <c r="A84" s="18">
        <v>70</v>
      </c>
      <c r="B84" s="21">
        <v>1</v>
      </c>
      <c r="C84" s="14">
        <v>1</v>
      </c>
      <c r="D84" s="14">
        <v>1</v>
      </c>
      <c r="E84" s="14">
        <v>1</v>
      </c>
      <c r="F84" s="27">
        <v>1</v>
      </c>
    </row>
    <row r="85" spans="1:6" x14ac:dyDescent="0.25">
      <c r="A85" s="18">
        <v>80</v>
      </c>
      <c r="B85" s="21">
        <v>1</v>
      </c>
      <c r="C85" s="14">
        <v>1</v>
      </c>
      <c r="D85" s="14">
        <v>1</v>
      </c>
      <c r="E85" s="14">
        <v>1</v>
      </c>
      <c r="F85" s="27">
        <v>1</v>
      </c>
    </row>
    <row r="86" spans="1:6" x14ac:dyDescent="0.25">
      <c r="A86" s="18">
        <v>90</v>
      </c>
      <c r="B86" s="21">
        <v>1</v>
      </c>
      <c r="C86" s="14">
        <v>1</v>
      </c>
      <c r="D86" s="14">
        <v>1</v>
      </c>
      <c r="E86" s="14">
        <v>1</v>
      </c>
      <c r="F86" s="27">
        <v>1</v>
      </c>
    </row>
    <row r="87" spans="1:6" x14ac:dyDescent="0.25">
      <c r="A87" s="18">
        <v>100</v>
      </c>
      <c r="B87" s="21">
        <v>1</v>
      </c>
      <c r="C87" s="14">
        <v>1</v>
      </c>
      <c r="D87" s="14">
        <v>1</v>
      </c>
      <c r="E87" s="14">
        <v>1</v>
      </c>
      <c r="F87" s="27">
        <v>1</v>
      </c>
    </row>
    <row r="88" spans="1:6" x14ac:dyDescent="0.25">
      <c r="A88" s="18">
        <v>110</v>
      </c>
      <c r="B88" s="21">
        <v>1</v>
      </c>
      <c r="C88" s="14">
        <v>1</v>
      </c>
      <c r="D88" s="14">
        <v>1</v>
      </c>
      <c r="E88" s="14">
        <v>1</v>
      </c>
      <c r="F88" s="27">
        <v>1</v>
      </c>
    </row>
    <row r="89" spans="1:6" x14ac:dyDescent="0.25">
      <c r="A89" s="18">
        <v>120</v>
      </c>
      <c r="B89" s="21">
        <v>1</v>
      </c>
      <c r="C89" s="14">
        <v>1</v>
      </c>
      <c r="D89" s="14">
        <v>1</v>
      </c>
      <c r="E89" s="14">
        <v>1</v>
      </c>
      <c r="F89" s="27">
        <v>1</v>
      </c>
    </row>
    <row r="90" spans="1:6" x14ac:dyDescent="0.25">
      <c r="A90" s="18">
        <v>130</v>
      </c>
      <c r="B90" s="21">
        <v>1</v>
      </c>
      <c r="C90" s="14">
        <v>1</v>
      </c>
      <c r="D90" s="14">
        <v>1</v>
      </c>
      <c r="E90" s="14">
        <v>1</v>
      </c>
      <c r="F90" s="27">
        <v>1</v>
      </c>
    </row>
    <row r="91" spans="1:6" x14ac:dyDescent="0.25">
      <c r="A91" s="18">
        <v>140</v>
      </c>
      <c r="B91" s="21">
        <v>1</v>
      </c>
      <c r="C91" s="14">
        <v>1</v>
      </c>
      <c r="D91" s="14">
        <v>1</v>
      </c>
      <c r="E91" s="14">
        <v>1</v>
      </c>
      <c r="F91" s="27">
        <v>1</v>
      </c>
    </row>
    <row r="92" spans="1:6" x14ac:dyDescent="0.25">
      <c r="A92" s="18">
        <v>150</v>
      </c>
      <c r="B92" s="21">
        <v>1</v>
      </c>
      <c r="C92" s="14">
        <v>1</v>
      </c>
      <c r="D92" s="14">
        <v>1</v>
      </c>
      <c r="E92" s="14">
        <v>1</v>
      </c>
      <c r="F92" s="27">
        <v>1</v>
      </c>
    </row>
    <row r="93" spans="1:6" x14ac:dyDescent="0.25">
      <c r="A93" s="18">
        <v>160</v>
      </c>
      <c r="B93" s="21">
        <v>1</v>
      </c>
      <c r="C93" s="14">
        <v>1</v>
      </c>
      <c r="D93" s="14">
        <v>1</v>
      </c>
      <c r="E93" s="14">
        <v>1</v>
      </c>
      <c r="F93" s="27">
        <v>1</v>
      </c>
    </row>
    <row r="94" spans="1:6" x14ac:dyDescent="0.25">
      <c r="A94" s="18">
        <v>170</v>
      </c>
      <c r="B94" s="32">
        <v>1</v>
      </c>
      <c r="C94" s="29">
        <v>1</v>
      </c>
      <c r="D94" s="29">
        <v>1</v>
      </c>
      <c r="E94" s="29">
        <v>1</v>
      </c>
      <c r="F94" s="30">
        <v>1</v>
      </c>
    </row>
  </sheetData>
  <dataValidations count="3">
    <dataValidation type="list" allowBlank="1" showInputMessage="1" showErrorMessage="1" sqref="K4 O4" xr:uid="{4666C1B0-6C46-43F7-9CCA-C527CAF0758D}">
      <formula1>OutputAddresses</formula1>
    </dataValidation>
    <dataValidation type="list" allowBlank="1" showInputMessage="1" showErrorMessage="1" sqref="L4" xr:uid="{9A0E3162-2F83-4CFB-8CE1-4CC4B54464E9}">
      <formula1>InputValues1</formula1>
    </dataValidation>
    <dataValidation type="list" allowBlank="1" showInputMessage="1" showErrorMessage="1" sqref="P4" xr:uid="{B5AAD08F-0038-468E-9400-65065B579AC9}">
      <formula1>InputValues2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optimized_model</vt:lpstr>
      <vt:lpstr>One-Way sensitivity analysis</vt:lpstr>
      <vt:lpstr>Two-Way sensitivity analysis</vt:lpstr>
      <vt:lpstr>'One-Way sensitivity analysis'!ChartData</vt:lpstr>
      <vt:lpstr>'Two-Way sensitivity analysis'!ChartData1</vt:lpstr>
      <vt:lpstr>'Two-Way sensitivity analysis'!ChartData2</vt:lpstr>
      <vt:lpstr>'One-Way sensitivity analysis'!InputValues</vt:lpstr>
      <vt:lpstr>'Two-Way sensitivity analysis'!InputValues1</vt:lpstr>
      <vt:lpstr>'Two-Way sensitivity analysis'!InputValues2</vt:lpstr>
      <vt:lpstr>'One-Way sensitivity analysis'!OutputAddresses</vt:lpstr>
      <vt:lpstr>'Two-Way sensitivity analysis'!OutputAddresses</vt:lpstr>
      <vt:lpstr>'One-Way sensitivity analysis'!OutputValues</vt:lpstr>
      <vt:lpstr>'Two-Way sensitivity analysis'!OutputValues_1</vt:lpstr>
      <vt:lpstr>'Two-Way sensitivity analysis'!OutputValues_10</vt:lpstr>
      <vt:lpstr>'Two-Way sensitivity analysis'!OutputValues_11</vt:lpstr>
      <vt:lpstr>'Two-Way sensitivity analysis'!OutputValues_12</vt:lpstr>
      <vt:lpstr>'Two-Way sensitivity analysis'!OutputValues_2</vt:lpstr>
      <vt:lpstr>'Two-Way sensitivity analysis'!OutputValues_3</vt:lpstr>
      <vt:lpstr>'Two-Way sensitivity analysis'!OutputValues_4</vt:lpstr>
      <vt:lpstr>'Two-Way sensitivity analysis'!OutputValues_5</vt:lpstr>
      <vt:lpstr>'Two-Way sensitivity analysis'!OutputValues_6</vt:lpstr>
      <vt:lpstr>'Two-Way sensitivity analysis'!OutputValues_7</vt:lpstr>
      <vt:lpstr>'Two-Way sensitivity analysis'!OutputValues_8</vt:lpstr>
      <vt:lpstr>'Two-Way sensitivity analysis'!OutputValues_9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</dc:creator>
  <cp:lastModifiedBy>Rajatha Ravish</cp:lastModifiedBy>
  <dcterms:created xsi:type="dcterms:W3CDTF">2020-05-05T01:53:31Z</dcterms:created>
  <dcterms:modified xsi:type="dcterms:W3CDTF">2020-06-05T23:09:17Z</dcterms:modified>
</cp:coreProperties>
</file>