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ropbox (CSU Fullerton)\Courses\CSUF\CPSC 351 - Operating Systems Concepts\Homework\CPSC 351 Final Project\"/>
    </mc:Choice>
  </mc:AlternateContent>
  <xr:revisionPtr revIDLastSave="0" documentId="13_ncr:1_{60FAF25D-14EA-4944-879A-22A36F7D9A6E}" xr6:coauthVersionLast="36" xr6:coauthVersionMax="43" xr10:uidLastSave="{00000000-0000-0000-0000-000000000000}"/>
  <bookViews>
    <workbookView xWindow="0" yWindow="0" windowWidth="23610" windowHeight="7590" xr2:uid="{50B60250-2EDD-49CF-AE76-3F3D12E2AA69}"/>
  </bookViews>
  <sheets>
    <sheet name="VMManager Rubric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3" l="1"/>
  <c r="H109" i="3" l="1"/>
  <c r="F118" i="3" l="1"/>
  <c r="H101" i="3"/>
  <c r="H99" i="3"/>
  <c r="H95" i="3"/>
  <c r="H91" i="3"/>
  <c r="G101" i="3"/>
  <c r="G99" i="3" s="1"/>
  <c r="G95" i="3"/>
  <c r="G91" i="3"/>
  <c r="H82" i="3"/>
  <c r="H79" i="3"/>
  <c r="H68" i="3"/>
  <c r="H62" i="3"/>
  <c r="G82" i="3"/>
  <c r="G79" i="3"/>
  <c r="G68" i="3"/>
  <c r="G62" i="3"/>
  <c r="H55" i="3"/>
  <c r="H48" i="3"/>
  <c r="H42" i="3"/>
  <c r="H41" i="3" s="1"/>
  <c r="G55" i="3"/>
  <c r="G48" i="3"/>
  <c r="G42" i="3"/>
  <c r="G41" i="3" s="1"/>
  <c r="G109" i="3"/>
  <c r="H32" i="3"/>
  <c r="H27" i="3"/>
  <c r="H24" i="3"/>
  <c r="H21" i="3"/>
  <c r="H18" i="3"/>
  <c r="H14" i="3" s="1"/>
  <c r="G32" i="3"/>
  <c r="G27" i="3"/>
  <c r="G24" i="3"/>
  <c r="G21" i="3"/>
  <c r="G18" i="3"/>
  <c r="G14" i="3" s="1"/>
  <c r="G10" i="3" s="1"/>
  <c r="G61" i="3" l="1"/>
  <c r="F113" i="3"/>
  <c r="F114" i="3" s="1"/>
  <c r="F87" i="3"/>
  <c r="F88" i="3" s="1"/>
  <c r="F106" i="3"/>
  <c r="F107" i="3" s="1"/>
  <c r="F37" i="3"/>
  <c r="H61" i="3"/>
  <c r="H90" i="3"/>
  <c r="G47" i="3"/>
  <c r="G40" i="3" s="1"/>
  <c r="H47" i="3"/>
  <c r="H10" i="3"/>
  <c r="H9" i="3" s="1"/>
  <c r="G9" i="3"/>
  <c r="G90" i="3"/>
  <c r="F58" i="3" l="1"/>
  <c r="F59" i="3" s="1"/>
  <c r="H40" i="3"/>
  <c r="H118" i="3" s="1"/>
  <c r="F38" i="3"/>
  <c r="G118" i="3"/>
  <c r="H119" i="3" l="1"/>
  <c r="H120" i="3"/>
</calcChain>
</file>

<file path=xl/sharedStrings.xml><?xml version="1.0" encoding="utf-8"?>
<sst xmlns="http://schemas.openxmlformats.org/spreadsheetml/2006/main" count="152" uniqueCount="138">
  <si>
    <t>Artifact</t>
  </si>
  <si>
    <t>Section</t>
  </si>
  <si>
    <t>Comments</t>
  </si>
  <si>
    <t>Subsections</t>
  </si>
  <si>
    <t>Points Possible</t>
  </si>
  <si>
    <t>Points Earned</t>
  </si>
  <si>
    <t>Totals:</t>
  </si>
  <si>
    <t>Unweighted Score:</t>
  </si>
  <si>
    <t>Weighted Score</t>
  </si>
  <si>
    <t>Relative Weight</t>
  </si>
  <si>
    <t>Notes</t>
  </si>
  <si>
    <t>Style</t>
  </si>
  <si>
    <t>Implementation</t>
  </si>
  <si>
    <t>Compiles error and waring free</t>
  </si>
  <si>
    <t>Source code commenting</t>
  </si>
  <si>
    <t>Source code formatting</t>
  </si>
  <si>
    <t>N/A</t>
  </si>
  <si>
    <t>Entrance Criteria</t>
  </si>
  <si>
    <t>BACKING_STORE.bin opened at construction and closed at destruction</t>
  </si>
  <si>
    <t>BACKING_STORE.bin read as a binary file reading frames of data</t>
  </si>
  <si>
    <t>Output formatting (unsigned hex, etc)</t>
  </si>
  <si>
    <t>All warnings and errors must be fixed. Verify you have compiled with the specified compiler options.</t>
  </si>
  <si>
    <t>Program executes and terminates normally</t>
  </si>
  <si>
    <t>Object Oriented Design written in C++</t>
  </si>
  <si>
    <t>Hardware Concepts</t>
  </si>
  <si>
    <t>Operating System Concepts</t>
  </si>
  <si>
    <t>All reads and writes are done by reading and write to disk.  The contents of the Backing Store should not be saved in a C++ object</t>
  </si>
  <si>
    <t>Use C++ exceptions to mimic the hardware generating the unmaskable interrupt (aka trap)</t>
  </si>
  <si>
    <t>MMU Concepts</t>
  </si>
  <si>
    <t>Address Concepts</t>
  </si>
  <si>
    <t>Backing Store Concepts</t>
  </si>
  <si>
    <t>RAM Concepts</t>
  </si>
  <si>
    <t>TLB Concepts</t>
  </si>
  <si>
    <t>All access to RAM goes through MMU</t>
  </si>
  <si>
    <t>Each frame in RAM is maintained indicating it has content newer then the backing store (dirty) and has been accessed (read or write) during the current monitoring interval (accessed)</t>
  </si>
  <si>
    <t>In this exercise, backing store blocks are addressed (indexed) by logical page number.</t>
  </si>
  <si>
    <t>Number of frames is a power of 2</t>
  </si>
  <si>
    <t>Size is a power of 2</t>
  </si>
  <si>
    <t>Page table is a sparse array of Page Table Entries</t>
  </si>
  <si>
    <t>Contains a frame number and an indication if that frame is currently loaded into RAM</t>
  </si>
  <si>
    <t>A real PCB contains many more items than this project requires</t>
  </si>
  <si>
    <t>Process Control Block Concepts</t>
  </si>
  <si>
    <t>Memory Manager Concepts</t>
  </si>
  <si>
    <t>Page Fault Handling Concepts</t>
  </si>
  <si>
    <t>TLB is a part of the MMU</t>
  </si>
  <si>
    <t>System generated traps (Page Faults) are detected and propagated correctly</t>
  </si>
  <si>
    <t>Machine Word Concepts</t>
  </si>
  <si>
    <t>Logical address space is correctly identified and applied</t>
  </si>
  <si>
    <t>Physical address space is correctly identified and applied</t>
  </si>
  <si>
    <t>All operations are performed on secondary storage</t>
  </si>
  <si>
    <t>The backing store is divided into frames correctly</t>
  </si>
  <si>
    <t>The backing store is block addressable and accessed correctly</t>
  </si>
  <si>
    <t>The backing store is accessed only as part of Paging, and never from the user's program</t>
  </si>
  <si>
    <t>RAM is divided into Frames correctly</t>
  </si>
  <si>
    <t>The status of each Frame is properly maintained</t>
  </si>
  <si>
    <t>The frame size is identified and applied correctly</t>
  </si>
  <si>
    <t>Bytes in RAM are individually addressable</t>
  </si>
  <si>
    <t>Page Table Entry contains the correct attributes</t>
  </si>
  <si>
    <t>Page Table Concepts</t>
  </si>
  <si>
    <t>Page Table is indexed by logical page number correctly</t>
  </si>
  <si>
    <t>Number of Page Table entries correctly identified and applied</t>
  </si>
  <si>
    <t>The TLB is searched, not indexed</t>
  </si>
  <si>
    <t>Page Replacement Algorithm Concepts</t>
  </si>
  <si>
    <t>RAM updated from Backing Store correctly</t>
  </si>
  <si>
    <t>Page Table updated correctly</t>
  </si>
  <si>
    <t>TLB updated correctly</t>
  </si>
  <si>
    <t>Frame status updated correctly</t>
  </si>
  <si>
    <t>Original instruction restarted correctly</t>
  </si>
  <si>
    <t>Include selecting a frame in RAM</t>
  </si>
  <si>
    <t>Free Frame List created and maintained correctly</t>
  </si>
  <si>
    <t>Victim Frame identified correctly</t>
  </si>
  <si>
    <t>Algorithm is configurable (selectable)</t>
  </si>
  <si>
    <t>TLB contains the correct attributes</t>
  </si>
  <si>
    <t>Performs address translations correctly</t>
  </si>
  <si>
    <t>Headers should contain only the class definition.  All function definitions (except templates) are to be implemented in source files</t>
  </si>
  <si>
    <t>Number of Address bits</t>
  </si>
  <si>
    <t>Number of Address bits used for the Frame number</t>
  </si>
  <si>
    <t>Number of TLB entries</t>
  </si>
  <si>
    <t>Amount of physical memory (RAM) being used</t>
  </si>
  <si>
    <t>The size if a Frame</t>
  </si>
  <si>
    <t>The number of Frames</t>
  </si>
  <si>
    <t>The number of Pages</t>
  </si>
  <si>
    <t>Other …</t>
  </si>
  <si>
    <t>LRU TLB Replacement implemented correctly</t>
  </si>
  <si>
    <t>Concepts are realized as C++ classes</t>
  </si>
  <si>
    <t>Page Replacement algorithm</t>
  </si>
  <si>
    <t>TLB Entry Replacement algorithm</t>
  </si>
  <si>
    <t>TLB Replacement Algorithm Concepts</t>
  </si>
  <si>
    <t>Victim entry identified correctly</t>
  </si>
  <si>
    <t>Can be selected statically (requires recompile) or dynamically (read in from a properties text file)</t>
  </si>
  <si>
    <t>Logical address space is comprised of displacement and pages as defined in requirements</t>
  </si>
  <si>
    <t>Physical address space is comprised of displacement and frames as defined in requirements</t>
  </si>
  <si>
    <t>The backing store is managed by the OS as part of page fault handling.  You should not attempt to access this directly</t>
  </si>
  <si>
    <t>Configurable system parameters, such as bits used for address displacement, frames, pages, amount of physical memory, and so on are specified in one place as system-wide constants.  Dependent constants shall be specified in terms of its dependents.  Make a Configuration.hpp file to capture these constant parameters</t>
  </si>
  <si>
    <t>Classes are well documented explaining their purpose, role, and responsibilities</t>
  </si>
  <si>
    <t>Classes are implemented as separate header/source file pairs correctly</t>
  </si>
  <si>
    <t>LRU Page Replacement exists and implemented correctly</t>
  </si>
  <si>
    <t>FIFO Page Replacement exists and implemented correctly</t>
  </si>
  <si>
    <t>Threads of Execution</t>
  </si>
  <si>
    <t>Main loop</t>
  </si>
  <si>
    <t>Sample output:  7E3B (1B3B):  8E (-114)     where 7E3B is logical address, 1B3B is physical address, 8E is data value in hex, and -114 is data value as signed integer</t>
  </si>
  <si>
    <t>MMU read</t>
  </si>
  <si>
    <t>Handle Page Fault</t>
  </si>
  <si>
    <t>Instruction is restarted if a Page Fault occurs</t>
  </si>
  <si>
    <t>Note that not much weight is given for the correct answer.  How you get the answer is weighted much heavier</t>
  </si>
  <si>
    <t>Word size is correctly identified</t>
  </si>
  <si>
    <t>Machine words are used as the fundamental unit for storing information in registers and tables</t>
  </si>
  <si>
    <t>Page Table has been identified as a part of the Process Control Block correctly</t>
  </si>
  <si>
    <r>
      <t xml:space="preserve">Class's public interface accurately conveys </t>
    </r>
    <r>
      <rPr>
        <b/>
        <u/>
        <sz val="12"/>
        <color theme="9" tint="-0.499984740745262"/>
        <rFont val="Calibri"/>
        <family val="2"/>
        <scheme val="minor"/>
      </rPr>
      <t>what</t>
    </r>
    <r>
      <rPr>
        <b/>
        <sz val="12"/>
        <color theme="9" tint="-0.499984740745262"/>
        <rFont val="Calibri"/>
        <family val="2"/>
        <scheme val="minor"/>
      </rPr>
      <t xml:space="preserve"> the class (concept) is responsible for</t>
    </r>
  </si>
  <si>
    <t>Class's attributes accurately conveys what information is needed to carry out its responsibilities</t>
  </si>
  <si>
    <r>
      <t xml:space="preserve">Function definitions accurately conveys </t>
    </r>
    <r>
      <rPr>
        <b/>
        <u/>
        <sz val="12"/>
        <color theme="9" tint="-0.499984740745262"/>
        <rFont val="Calibri"/>
        <family val="2"/>
        <scheme val="minor"/>
      </rPr>
      <t>how</t>
    </r>
    <r>
      <rPr>
        <b/>
        <sz val="12"/>
        <color theme="9" tint="-0.499984740745262"/>
        <rFont val="Calibri"/>
        <family val="2"/>
        <scheme val="minor"/>
      </rPr>
      <t xml:space="preserve"> the class performs its responsibilities</t>
    </r>
  </si>
  <si>
    <t>Configuration parameters are implemented as design-time system constants</t>
  </si>
  <si>
    <t>Number of Address bits used for displacement</t>
  </si>
  <si>
    <t>Number of Address bits used for the Page number</t>
  </si>
  <si>
    <t>FIFO TLB Replacement implemented correctly</t>
  </si>
  <si>
    <t>Output file generated and included</t>
  </si>
  <si>
    <t>1.  Reads logical addresses from standard input until all address have been processed</t>
  </si>
  <si>
    <t>2.  Reads from the MMU the byte of data located at that logical address using the provided page table</t>
  </si>
  <si>
    <t xml:space="preserve">3.  Writes to standard output the byte of data at that address in hex </t>
  </si>
  <si>
    <t>1.  If frame associated with page is not loaded in RAM, generate a Page Fault</t>
  </si>
  <si>
    <t>2.  Construct physical address</t>
  </si>
  <si>
    <t>3.  Read from RAM the byte of data at that physical address and return it to caller</t>
  </si>
  <si>
    <t>1.  If there is an unused frame on the free frame list, take it off the list and use it</t>
  </si>
  <si>
    <t xml:space="preserve">2.  Else </t>
  </si>
  <si>
    <t>a. Invoke a page replacement algorithm to find a victim frame</t>
  </si>
  <si>
    <t>b. Invalidate the Page Table entries that refer to the victim frame</t>
  </si>
  <si>
    <t>3.  Restore the contents of the selected frame from the backing store</t>
  </si>
  <si>
    <t>4.  Update the Page Table mapping with this page/frame pair</t>
  </si>
  <si>
    <t>Category weighted earned score:</t>
  </si>
  <si>
    <t xml:space="preserve"> </t>
  </si>
  <si>
    <t>Discretionary scoring factor</t>
  </si>
  <si>
    <t xml:space="preserve">Category's contribution towards total earned score:  </t>
  </si>
  <si>
    <t>Adjustment to overall score due to late penalties, curve factor, or any other influential items at the discretion of the instructor.  A factor of 1 indicates no adjustment has been made.</t>
  </si>
  <si>
    <t>Don't forget to include your program's output as a text (.txt) file</t>
  </si>
  <si>
    <t>Doesn't have to get the right answer, but it has to execute without crashing</t>
  </si>
  <si>
    <t>This is a Go / No Go decision.  All of these entrance criteria must be met before the solution will be graded.  If any are not met, a score of zero will be earned</t>
  </si>
  <si>
    <t>Programs written in C, even if compiled with the C++ compiler, will not be accepted.  Action Oriented Designs do not allow for concept validation and will not be accepted.</t>
  </si>
  <si>
    <t>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</si>
</sst>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u/>
      <sz val="12"/>
      <color theme="9" tint="-0.499984740745262"/>
      <name val="Calibri"/>
      <family val="2"/>
      <scheme val="minor"/>
    </font>
    <font>
      <i/>
      <sz val="12"/>
      <color theme="9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7" fillId="0" borderId="1" xfId="0" applyFont="1" applyBorder="1" applyAlignment="1" applyProtection="1">
      <alignment vertical="center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9" fontId="1" fillId="2" borderId="1" xfId="0" applyNumberFormat="1" applyFont="1" applyFill="1" applyBorder="1" applyAlignment="1">
      <alignment horizontal="left" vertical="center"/>
    </xf>
    <xf numFmtId="9" fontId="2" fillId="2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9" fontId="3" fillId="0" borderId="3" xfId="0" applyNumberFormat="1" applyFont="1" applyFill="1" applyBorder="1" applyAlignment="1">
      <alignment horizontal="center" vertical="center"/>
    </xf>
    <xf numFmtId="9" fontId="2" fillId="2" borderId="1" xfId="1" applyNumberFormat="1" applyFont="1" applyFill="1" applyBorder="1" applyAlignment="1">
      <alignment horizontal="center" vertical="center"/>
    </xf>
    <xf numFmtId="9" fontId="3" fillId="2" borderId="1" xfId="1" applyNumberFormat="1" applyFont="1" applyFill="1" applyBorder="1" applyAlignment="1">
      <alignment horizontal="center" vertical="center"/>
    </xf>
    <xf numFmtId="9" fontId="11" fillId="0" borderId="4" xfId="1" applyNumberFormat="1" applyFont="1" applyFill="1" applyBorder="1" applyAlignment="1">
      <alignment horizontal="left" vertical="center"/>
    </xf>
    <xf numFmtId="9" fontId="11" fillId="0" borderId="0" xfId="1" applyNumberFormat="1" applyFont="1" applyFill="1" applyBorder="1" applyAlignment="1">
      <alignment horizontal="left" vertical="center"/>
    </xf>
    <xf numFmtId="9" fontId="4" fillId="0" borderId="0" xfId="1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4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vertical="center"/>
      <protection locked="0"/>
    </xf>
    <xf numFmtId="0" fontId="6" fillId="0" borderId="3" xfId="0" applyFont="1" applyFill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4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5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3" fillId="0" borderId="4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13" fillId="0" borderId="5" xfId="0" applyFont="1" applyFill="1" applyBorder="1" applyAlignment="1" applyProtection="1">
      <alignment vertical="center"/>
      <protection locked="0"/>
    </xf>
    <xf numFmtId="0" fontId="13" fillId="0" borderId="0" xfId="0" applyFont="1" applyAlignment="1" applyProtection="1">
      <alignment vertical="center"/>
      <protection locked="0"/>
    </xf>
  </cellXfs>
  <cellStyles count="2">
    <cellStyle name="Normal" xfId="0" builtinId="0"/>
    <cellStyle name="Percent" xfId="1" builtinId="5"/>
  </cellStyles>
  <dxfs count="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643C2-DBD2-4596-9C29-D5DEB604E5D5}">
  <sheetPr>
    <outlinePr summaryBelow="0"/>
  </sheetPr>
  <dimension ref="A1:J120"/>
  <sheetViews>
    <sheetView showGridLines="0" tabSelected="1" zoomScale="90" zoomScaleNormal="90" workbookViewId="0">
      <pane xSplit="5" ySplit="1" topLeftCell="G83" activePane="bottomRight" state="frozen"/>
      <selection pane="topRight" activeCell="F1" sqref="F1"/>
      <selection pane="bottomLeft" activeCell="A2" sqref="A2"/>
      <selection pane="bottomRight" activeCell="H97" sqref="H97"/>
    </sheetView>
  </sheetViews>
  <sheetFormatPr defaultRowHeight="21" outlineLevelRow="2" x14ac:dyDescent="0.25"/>
  <cols>
    <col min="1" max="4" width="3.7109375" style="6" customWidth="1"/>
    <col min="5" max="5" width="87.85546875" style="6" customWidth="1"/>
    <col min="6" max="6" width="14.7109375" style="37" customWidth="1"/>
    <col min="7" max="8" width="14.7109375" style="10" customWidth="1"/>
    <col min="9" max="9" width="107.85546875" style="56" customWidth="1"/>
    <col min="10" max="10" width="117.28515625" style="47" hidden="1" customWidth="1"/>
    <col min="11" max="16384" width="9.140625" style="6"/>
  </cols>
  <sheetData>
    <row r="1" spans="1:10" s="2" customFormat="1" ht="18.75" x14ac:dyDescent="0.25">
      <c r="A1" s="1" t="s">
        <v>0</v>
      </c>
      <c r="B1" s="1" t="s">
        <v>1</v>
      </c>
      <c r="C1" s="1" t="s">
        <v>3</v>
      </c>
      <c r="D1" s="1"/>
      <c r="E1" s="1"/>
      <c r="F1" s="28" t="s">
        <v>9</v>
      </c>
      <c r="G1" s="12" t="s">
        <v>4</v>
      </c>
      <c r="H1" s="12" t="s">
        <v>5</v>
      </c>
      <c r="I1" s="49" t="s">
        <v>10</v>
      </c>
      <c r="J1" s="39" t="s">
        <v>2</v>
      </c>
    </row>
    <row r="2" spans="1:10" s="2" customFormat="1" ht="18.75" x14ac:dyDescent="0.25">
      <c r="A2" s="3" t="s">
        <v>17</v>
      </c>
      <c r="B2" s="3"/>
      <c r="C2" s="3"/>
      <c r="D2" s="3"/>
      <c r="E2" s="3"/>
      <c r="F2" s="29" t="s">
        <v>16</v>
      </c>
      <c r="G2" s="9" t="s">
        <v>16</v>
      </c>
      <c r="H2" s="9">
        <f xml:space="preserve"> (COUNTIF(H3:H6,"Go") = ROWS(H3:H6) )  *  H7</f>
        <v>1</v>
      </c>
      <c r="I2" s="50" t="s">
        <v>135</v>
      </c>
      <c r="J2" s="40"/>
    </row>
    <row r="3" spans="1:10" s="4" customFormat="1" ht="18.75" outlineLevel="1" x14ac:dyDescent="0.25">
      <c r="A3" s="5"/>
      <c r="B3" s="5" t="s">
        <v>13</v>
      </c>
      <c r="C3" s="5"/>
      <c r="D3" s="5"/>
      <c r="E3" s="5"/>
      <c r="F3" s="30"/>
      <c r="G3" s="18"/>
      <c r="H3" s="48" t="s">
        <v>137</v>
      </c>
      <c r="I3" s="50" t="s">
        <v>21</v>
      </c>
      <c r="J3" s="13"/>
    </row>
    <row r="4" spans="1:10" s="4" customFormat="1" ht="18.75" outlineLevel="1" x14ac:dyDescent="0.25">
      <c r="A4" s="5"/>
      <c r="B4" s="5" t="s">
        <v>115</v>
      </c>
      <c r="C4" s="5"/>
      <c r="D4" s="5"/>
      <c r="E4" s="5"/>
      <c r="F4" s="30"/>
      <c r="G4" s="18"/>
      <c r="H4" s="48" t="s">
        <v>137</v>
      </c>
      <c r="I4" s="50" t="s">
        <v>133</v>
      </c>
      <c r="J4" s="13"/>
    </row>
    <row r="5" spans="1:10" s="2" customFormat="1" ht="18.75" outlineLevel="1" x14ac:dyDescent="0.25">
      <c r="A5" s="5"/>
      <c r="B5" s="5" t="s">
        <v>23</v>
      </c>
      <c r="C5" s="5"/>
      <c r="D5" s="5"/>
      <c r="E5" s="5"/>
      <c r="F5" s="30"/>
      <c r="G5" s="18"/>
      <c r="H5" s="48" t="s">
        <v>137</v>
      </c>
      <c r="I5" s="50" t="s">
        <v>136</v>
      </c>
      <c r="J5" s="40"/>
    </row>
    <row r="6" spans="1:10" s="2" customFormat="1" ht="18.75" outlineLevel="1" x14ac:dyDescent="0.25">
      <c r="A6" s="5"/>
      <c r="B6" s="5" t="s">
        <v>22</v>
      </c>
      <c r="C6" s="5"/>
      <c r="D6" s="5"/>
      <c r="E6" s="5"/>
      <c r="F6" s="30"/>
      <c r="G6" s="18"/>
      <c r="H6" s="48" t="s">
        <v>137</v>
      </c>
      <c r="I6" s="50" t="s">
        <v>134</v>
      </c>
      <c r="J6" s="40"/>
    </row>
    <row r="7" spans="1:10" s="2" customFormat="1" ht="18.75" outlineLevel="1" x14ac:dyDescent="0.25">
      <c r="A7" s="5"/>
      <c r="B7" s="5" t="s">
        <v>130</v>
      </c>
      <c r="C7" s="5"/>
      <c r="D7" s="5"/>
      <c r="E7" s="5"/>
      <c r="F7" s="30"/>
      <c r="G7" s="18">
        <v>1</v>
      </c>
      <c r="H7" s="48">
        <v>1</v>
      </c>
      <c r="I7" s="50" t="s">
        <v>132</v>
      </c>
      <c r="J7" s="40"/>
    </row>
    <row r="8" spans="1:10" s="17" customFormat="1" ht="18.75" x14ac:dyDescent="0.25">
      <c r="A8" s="16"/>
      <c r="B8" s="16"/>
      <c r="C8" s="16"/>
      <c r="D8" s="16"/>
      <c r="E8" s="16"/>
      <c r="F8" s="31"/>
      <c r="G8" s="15"/>
      <c r="H8" s="15"/>
      <c r="I8" s="51"/>
      <c r="J8" s="41"/>
    </row>
    <row r="9" spans="1:10" s="2" customFormat="1" ht="18.75" x14ac:dyDescent="0.25">
      <c r="A9" s="3" t="s">
        <v>24</v>
      </c>
      <c r="B9" s="5"/>
      <c r="C9" s="5"/>
      <c r="D9" s="5"/>
      <c r="E9" s="5"/>
      <c r="F9" s="32">
        <v>0.27</v>
      </c>
      <c r="G9" s="9">
        <f>SUMIFS(G10:G36, B10:B36, "&lt;&gt;")</f>
        <v>84</v>
      </c>
      <c r="H9" s="9">
        <f>SUMIFS(H10:H36, B10:B36, "&lt;&gt;")</f>
        <v>82</v>
      </c>
      <c r="I9" s="50"/>
      <c r="J9" s="42"/>
    </row>
    <row r="10" spans="1:10" s="4" customFormat="1" ht="18.75" outlineLevel="1" x14ac:dyDescent="0.25">
      <c r="A10" s="5"/>
      <c r="B10" s="5" t="s">
        <v>28</v>
      </c>
      <c r="C10" s="5"/>
      <c r="D10" s="5"/>
      <c r="E10" s="5"/>
      <c r="F10" s="33">
        <v>0.3</v>
      </c>
      <c r="G10" s="14">
        <f>SUM(G11:G14)</f>
        <v>32</v>
      </c>
      <c r="H10" s="14">
        <f>SUM(H11:H14)</f>
        <v>32</v>
      </c>
      <c r="I10" s="50"/>
      <c r="J10" s="42"/>
    </row>
    <row r="11" spans="1:10" s="4" customFormat="1" ht="18.75" outlineLevel="1" x14ac:dyDescent="0.25">
      <c r="A11" s="5"/>
      <c r="B11" s="5"/>
      <c r="C11" s="5" t="s">
        <v>33</v>
      </c>
      <c r="D11" s="5"/>
      <c r="E11" s="5"/>
      <c r="F11" s="33"/>
      <c r="G11" s="18">
        <v>5</v>
      </c>
      <c r="H11" s="48">
        <v>5</v>
      </c>
      <c r="I11" s="50"/>
      <c r="J11" s="42"/>
    </row>
    <row r="12" spans="1:10" s="4" customFormat="1" ht="18.75" outlineLevel="1" x14ac:dyDescent="0.25">
      <c r="A12" s="5"/>
      <c r="B12" s="5"/>
      <c r="C12" s="5" t="s">
        <v>73</v>
      </c>
      <c r="D12" s="5"/>
      <c r="E12" s="5"/>
      <c r="F12" s="33"/>
      <c r="G12" s="18">
        <v>5</v>
      </c>
      <c r="H12" s="48">
        <v>5</v>
      </c>
      <c r="I12" s="50"/>
      <c r="J12" s="42"/>
    </row>
    <row r="13" spans="1:10" s="4" customFormat="1" ht="18.75" outlineLevel="1" x14ac:dyDescent="0.25">
      <c r="A13" s="5"/>
      <c r="B13" s="5"/>
      <c r="C13" s="5" t="s">
        <v>45</v>
      </c>
      <c r="D13" s="5"/>
      <c r="E13" s="5"/>
      <c r="F13" s="33"/>
      <c r="G13" s="18">
        <v>5</v>
      </c>
      <c r="H13" s="48">
        <v>5</v>
      </c>
      <c r="I13" s="50" t="s">
        <v>27</v>
      </c>
      <c r="J13" s="13"/>
    </row>
    <row r="14" spans="1:10" s="4" customFormat="1" ht="18.75" outlineLevel="1" x14ac:dyDescent="0.25">
      <c r="A14" s="5"/>
      <c r="B14" s="5"/>
      <c r="C14" s="5" t="s">
        <v>32</v>
      </c>
      <c r="D14" s="5"/>
      <c r="E14" s="5"/>
      <c r="F14" s="33"/>
      <c r="G14" s="14">
        <f>SUM(G15:G18)</f>
        <v>17</v>
      </c>
      <c r="H14" s="14">
        <f>SUM(H15:H18)</f>
        <v>17</v>
      </c>
      <c r="I14" s="50"/>
      <c r="J14" s="13"/>
    </row>
    <row r="15" spans="1:10" s="4" customFormat="1" ht="18.75" outlineLevel="2" x14ac:dyDescent="0.25">
      <c r="A15" s="5"/>
      <c r="B15" s="5"/>
      <c r="C15" s="5"/>
      <c r="D15" s="5" t="s">
        <v>44</v>
      </c>
      <c r="E15" s="5"/>
      <c r="F15" s="33"/>
      <c r="G15" s="18">
        <v>3</v>
      </c>
      <c r="H15" s="48">
        <v>3</v>
      </c>
      <c r="I15" s="50"/>
      <c r="J15" s="13"/>
    </row>
    <row r="16" spans="1:10" s="4" customFormat="1" ht="18.75" outlineLevel="2" x14ac:dyDescent="0.25">
      <c r="A16" s="5"/>
      <c r="B16" s="5"/>
      <c r="C16" s="5"/>
      <c r="D16" s="5" t="s">
        <v>72</v>
      </c>
      <c r="E16" s="5"/>
      <c r="F16" s="33"/>
      <c r="G16" s="18">
        <v>3</v>
      </c>
      <c r="H16" s="48">
        <v>3</v>
      </c>
      <c r="I16" s="52"/>
      <c r="J16" s="13"/>
    </row>
    <row r="17" spans="1:10" s="4" customFormat="1" ht="18.75" outlineLevel="2" x14ac:dyDescent="0.25">
      <c r="A17" s="5"/>
      <c r="B17" s="5"/>
      <c r="C17" s="5"/>
      <c r="D17" s="5" t="s">
        <v>61</v>
      </c>
      <c r="E17" s="5"/>
      <c r="F17" s="33"/>
      <c r="G17" s="18">
        <v>3</v>
      </c>
      <c r="H17" s="48">
        <v>3</v>
      </c>
      <c r="I17" s="50"/>
      <c r="J17" s="13"/>
    </row>
    <row r="18" spans="1:10" s="4" customFormat="1" ht="18.75" outlineLevel="2" x14ac:dyDescent="0.25">
      <c r="A18" s="5"/>
      <c r="B18" s="5"/>
      <c r="C18" s="5"/>
      <c r="D18" s="5" t="s">
        <v>87</v>
      </c>
      <c r="E18" s="5"/>
      <c r="F18" s="33"/>
      <c r="G18" s="14">
        <f>SUM(G19:G20)</f>
        <v>8</v>
      </c>
      <c r="H18" s="14">
        <f>SUM(H19:H20)</f>
        <v>8</v>
      </c>
      <c r="I18" s="50"/>
      <c r="J18" s="13"/>
    </row>
    <row r="19" spans="1:10" s="4" customFormat="1" ht="18.75" outlineLevel="2" x14ac:dyDescent="0.25">
      <c r="A19" s="5"/>
      <c r="B19" s="5"/>
      <c r="C19" s="5"/>
      <c r="D19" s="5"/>
      <c r="E19" s="5" t="s">
        <v>88</v>
      </c>
      <c r="F19" s="33"/>
      <c r="G19" s="18">
        <v>5</v>
      </c>
      <c r="H19" s="48">
        <v>5</v>
      </c>
      <c r="I19" s="50"/>
      <c r="J19" s="13"/>
    </row>
    <row r="20" spans="1:10" s="4" customFormat="1" ht="18.75" outlineLevel="2" x14ac:dyDescent="0.25">
      <c r="A20" s="5"/>
      <c r="B20" s="5"/>
      <c r="C20" s="5"/>
      <c r="D20" s="5"/>
      <c r="E20" s="5" t="s">
        <v>71</v>
      </c>
      <c r="F20" s="33"/>
      <c r="G20" s="18">
        <v>3</v>
      </c>
      <c r="H20" s="48">
        <v>3</v>
      </c>
      <c r="I20" s="50" t="s">
        <v>89</v>
      </c>
      <c r="J20" s="13"/>
    </row>
    <row r="21" spans="1:10" s="4" customFormat="1" ht="18.75" outlineLevel="1" x14ac:dyDescent="0.25">
      <c r="A21" s="5"/>
      <c r="B21" s="5" t="s">
        <v>46</v>
      </c>
      <c r="C21" s="5"/>
      <c r="D21" s="5"/>
      <c r="E21" s="5"/>
      <c r="F21" s="33">
        <v>0.05</v>
      </c>
      <c r="G21" s="14">
        <f>SUM(G22:G23)</f>
        <v>6</v>
      </c>
      <c r="H21" s="14">
        <f>SUM(H22:H23)</f>
        <v>6</v>
      </c>
      <c r="I21" s="50"/>
      <c r="J21" s="13"/>
    </row>
    <row r="22" spans="1:10" s="4" customFormat="1" ht="18.75" outlineLevel="1" x14ac:dyDescent="0.25">
      <c r="A22" s="5"/>
      <c r="B22" s="5"/>
      <c r="C22" s="5" t="s">
        <v>105</v>
      </c>
      <c r="D22" s="5"/>
      <c r="E22" s="5"/>
      <c r="F22" s="33"/>
      <c r="G22" s="18">
        <v>3</v>
      </c>
      <c r="H22" s="48">
        <v>3</v>
      </c>
      <c r="I22" s="50"/>
      <c r="J22" s="13"/>
    </row>
    <row r="23" spans="1:10" s="4" customFormat="1" ht="18.75" outlineLevel="1" x14ac:dyDescent="0.25">
      <c r="A23" s="5"/>
      <c r="B23" s="5"/>
      <c r="C23" s="5" t="s">
        <v>106</v>
      </c>
      <c r="D23" s="5"/>
      <c r="E23" s="5"/>
      <c r="F23" s="33"/>
      <c r="G23" s="18">
        <v>3</v>
      </c>
      <c r="H23" s="48">
        <v>3</v>
      </c>
      <c r="I23" s="50"/>
      <c r="J23" s="13"/>
    </row>
    <row r="24" spans="1:10" s="4" customFormat="1" ht="18.75" outlineLevel="1" x14ac:dyDescent="0.25">
      <c r="A24" s="5"/>
      <c r="B24" s="5" t="s">
        <v>29</v>
      </c>
      <c r="C24" s="5"/>
      <c r="D24" s="5"/>
      <c r="E24" s="5"/>
      <c r="F24" s="33">
        <v>0.05</v>
      </c>
      <c r="G24" s="14">
        <f>SUM(G25:G26)</f>
        <v>10</v>
      </c>
      <c r="H24" s="14">
        <f>SUM(H25:H26)</f>
        <v>10</v>
      </c>
      <c r="I24" s="50"/>
      <c r="J24" s="13"/>
    </row>
    <row r="25" spans="1:10" s="4" customFormat="1" ht="18.75" outlineLevel="1" x14ac:dyDescent="0.25">
      <c r="A25" s="5"/>
      <c r="B25" s="5"/>
      <c r="C25" s="5" t="s">
        <v>47</v>
      </c>
      <c r="D25" s="5"/>
      <c r="E25" s="5"/>
      <c r="F25" s="33"/>
      <c r="G25" s="18">
        <v>5</v>
      </c>
      <c r="H25" s="48">
        <v>5</v>
      </c>
      <c r="I25" s="50" t="s">
        <v>90</v>
      </c>
      <c r="J25" s="13"/>
    </row>
    <row r="26" spans="1:10" s="4" customFormat="1" ht="18.75" outlineLevel="1" x14ac:dyDescent="0.25">
      <c r="A26" s="5"/>
      <c r="B26" s="5"/>
      <c r="C26" s="5" t="s">
        <v>48</v>
      </c>
      <c r="D26" s="5"/>
      <c r="E26" s="5"/>
      <c r="F26" s="33"/>
      <c r="G26" s="18">
        <v>5</v>
      </c>
      <c r="H26" s="48">
        <v>5</v>
      </c>
      <c r="I26" s="50" t="s">
        <v>91</v>
      </c>
      <c r="J26" s="13"/>
    </row>
    <row r="27" spans="1:10" s="4" customFormat="1" ht="18.75" outlineLevel="1" x14ac:dyDescent="0.25">
      <c r="A27" s="5"/>
      <c r="B27" s="5" t="s">
        <v>30</v>
      </c>
      <c r="C27" s="5"/>
      <c r="D27" s="5"/>
      <c r="E27" s="5"/>
      <c r="F27" s="33">
        <v>0.3</v>
      </c>
      <c r="G27" s="14">
        <f>SUM(G28:G31)</f>
        <v>20</v>
      </c>
      <c r="H27" s="14">
        <f>SUM(H28:H31)</f>
        <v>20</v>
      </c>
      <c r="I27" s="50"/>
      <c r="J27" s="13"/>
    </row>
    <row r="28" spans="1:10" s="4" customFormat="1" ht="18.75" outlineLevel="1" x14ac:dyDescent="0.25">
      <c r="A28" s="5"/>
      <c r="B28" s="5"/>
      <c r="C28" s="5" t="s">
        <v>49</v>
      </c>
      <c r="D28" s="5"/>
      <c r="E28" s="5"/>
      <c r="F28" s="33"/>
      <c r="G28" s="18">
        <v>5</v>
      </c>
      <c r="H28" s="48">
        <v>5</v>
      </c>
      <c r="I28" s="50" t="s">
        <v>26</v>
      </c>
      <c r="J28" s="13"/>
    </row>
    <row r="29" spans="1:10" s="4" customFormat="1" ht="18.75" outlineLevel="1" x14ac:dyDescent="0.25">
      <c r="A29" s="5"/>
      <c r="B29" s="5"/>
      <c r="C29" s="5" t="s">
        <v>50</v>
      </c>
      <c r="D29" s="5"/>
      <c r="E29" s="5"/>
      <c r="F29" s="33"/>
      <c r="G29" s="18">
        <v>5</v>
      </c>
      <c r="H29" s="48">
        <v>5</v>
      </c>
      <c r="I29" s="50"/>
      <c r="J29" s="13"/>
    </row>
    <row r="30" spans="1:10" s="4" customFormat="1" ht="18.75" outlineLevel="1" x14ac:dyDescent="0.25">
      <c r="A30" s="5"/>
      <c r="B30" s="5"/>
      <c r="C30" s="5" t="s">
        <v>51</v>
      </c>
      <c r="D30" s="5"/>
      <c r="E30" s="5"/>
      <c r="F30" s="33"/>
      <c r="G30" s="18">
        <v>5</v>
      </c>
      <c r="H30" s="48">
        <v>5</v>
      </c>
      <c r="I30" s="50" t="s">
        <v>35</v>
      </c>
      <c r="J30" s="13"/>
    </row>
    <row r="31" spans="1:10" s="4" customFormat="1" ht="18.75" outlineLevel="1" x14ac:dyDescent="0.25">
      <c r="A31" s="5"/>
      <c r="B31" s="5"/>
      <c r="C31" s="5" t="s">
        <v>52</v>
      </c>
      <c r="D31" s="5"/>
      <c r="E31" s="5"/>
      <c r="F31" s="33"/>
      <c r="G31" s="18">
        <v>5</v>
      </c>
      <c r="H31" s="48">
        <v>5</v>
      </c>
      <c r="I31" s="50" t="s">
        <v>92</v>
      </c>
      <c r="J31" s="13"/>
    </row>
    <row r="32" spans="1:10" s="4" customFormat="1" ht="18.75" outlineLevel="1" x14ac:dyDescent="0.25">
      <c r="A32" s="5"/>
      <c r="B32" s="5" t="s">
        <v>31</v>
      </c>
      <c r="C32" s="5"/>
      <c r="D32" s="5"/>
      <c r="E32" s="5"/>
      <c r="F32" s="33">
        <v>0.3</v>
      </c>
      <c r="G32" s="14">
        <f>SUM(G33:G36)</f>
        <v>16</v>
      </c>
      <c r="H32" s="14">
        <f>SUM(H33:H36)</f>
        <v>14</v>
      </c>
      <c r="I32" s="50"/>
      <c r="J32" s="13"/>
    </row>
    <row r="33" spans="1:10" s="4" customFormat="1" ht="18.75" outlineLevel="1" x14ac:dyDescent="0.25">
      <c r="A33" s="5"/>
      <c r="B33" s="5"/>
      <c r="C33" s="5" t="s">
        <v>53</v>
      </c>
      <c r="D33" s="5"/>
      <c r="E33" s="5"/>
      <c r="F33" s="33"/>
      <c r="G33" s="18">
        <v>5</v>
      </c>
      <c r="H33" s="48">
        <v>5</v>
      </c>
      <c r="I33" s="50" t="s">
        <v>36</v>
      </c>
      <c r="J33" s="13"/>
    </row>
    <row r="34" spans="1:10" s="4" customFormat="1" ht="18.75" outlineLevel="1" x14ac:dyDescent="0.25">
      <c r="A34" s="5"/>
      <c r="B34" s="5"/>
      <c r="C34" s="5" t="s">
        <v>54</v>
      </c>
      <c r="D34" s="5"/>
      <c r="E34" s="5"/>
      <c r="F34" s="33"/>
      <c r="G34" s="18">
        <v>3</v>
      </c>
      <c r="H34" s="48">
        <v>3</v>
      </c>
      <c r="I34" s="50" t="s">
        <v>34</v>
      </c>
      <c r="J34" s="13"/>
    </row>
    <row r="35" spans="1:10" s="4" customFormat="1" ht="18.75" outlineLevel="1" x14ac:dyDescent="0.25">
      <c r="A35" s="5"/>
      <c r="B35" s="5"/>
      <c r="C35" s="5" t="s">
        <v>55</v>
      </c>
      <c r="D35" s="5"/>
      <c r="E35" s="5"/>
      <c r="F35" s="33"/>
      <c r="G35" s="18">
        <v>3</v>
      </c>
      <c r="H35" s="48">
        <v>3</v>
      </c>
      <c r="I35" s="50" t="s">
        <v>37</v>
      </c>
      <c r="J35" s="13"/>
    </row>
    <row r="36" spans="1:10" s="4" customFormat="1" ht="18.75" outlineLevel="1" x14ac:dyDescent="0.25">
      <c r="A36" s="5"/>
      <c r="B36" s="5"/>
      <c r="C36" s="5" t="s">
        <v>56</v>
      </c>
      <c r="D36" s="5"/>
      <c r="E36" s="5"/>
      <c r="F36" s="33"/>
      <c r="G36" s="18">
        <v>5</v>
      </c>
      <c r="H36" s="48">
        <v>3</v>
      </c>
      <c r="I36" s="50"/>
      <c r="J36" s="13"/>
    </row>
    <row r="37" spans="1:10" s="17" customFormat="1" ht="18.75" x14ac:dyDescent="0.25">
      <c r="A37" s="20"/>
      <c r="B37" s="20"/>
      <c r="C37" s="20"/>
      <c r="D37" s="20"/>
      <c r="E37" s="24" t="s">
        <v>128</v>
      </c>
      <c r="F37" s="34">
        <f>SUMPRODUCT(F10:F36,H10:H36/G10:G36) * $H$2</f>
        <v>0.96249999999999991</v>
      </c>
      <c r="G37" s="21"/>
      <c r="H37" s="21"/>
      <c r="I37" s="53"/>
      <c r="J37" s="43"/>
    </row>
    <row r="38" spans="1:10" s="17" customFormat="1" ht="18.75" x14ac:dyDescent="0.25">
      <c r="A38" s="26"/>
      <c r="B38" s="26"/>
      <c r="C38" s="26"/>
      <c r="D38" s="26"/>
      <c r="E38" s="25" t="s">
        <v>131</v>
      </c>
      <c r="F38" s="35">
        <f>F9*F37</f>
        <v>0.25987499999999997</v>
      </c>
      <c r="G38" s="27"/>
      <c r="H38" s="27"/>
      <c r="I38" s="54"/>
      <c r="J38" s="44"/>
    </row>
    <row r="39" spans="1:10" s="17" customFormat="1" ht="18.75" x14ac:dyDescent="0.25">
      <c r="A39" s="22"/>
      <c r="B39" s="22"/>
      <c r="C39" s="22"/>
      <c r="D39" s="22"/>
      <c r="E39" s="25"/>
      <c r="F39" s="35"/>
      <c r="G39" s="23"/>
      <c r="H39" s="23"/>
      <c r="I39" s="55"/>
      <c r="J39" s="45"/>
    </row>
    <row r="40" spans="1:10" s="4" customFormat="1" ht="18.75" x14ac:dyDescent="0.25">
      <c r="A40" s="3" t="s">
        <v>25</v>
      </c>
      <c r="B40" s="5"/>
      <c r="C40" s="5"/>
      <c r="D40" s="5"/>
      <c r="E40" s="5"/>
      <c r="F40" s="32">
        <v>0.27</v>
      </c>
      <c r="G40" s="9">
        <f>SUMIFS(G41:G57, B41:B57, "&lt;&gt;")</f>
        <v>55</v>
      </c>
      <c r="H40" s="9">
        <f>SUMIFS(H41:H57, B41:B57, "&lt;&gt;")</f>
        <v>54</v>
      </c>
      <c r="I40" s="50"/>
      <c r="J40" s="13"/>
    </row>
    <row r="41" spans="1:10" s="4" customFormat="1" ht="18.75" outlineLevel="1" x14ac:dyDescent="0.25">
      <c r="A41" s="5"/>
      <c r="B41" s="5" t="s">
        <v>41</v>
      </c>
      <c r="C41" s="5"/>
      <c r="D41" s="5"/>
      <c r="E41" s="5"/>
      <c r="F41" s="33">
        <v>0.35</v>
      </c>
      <c r="G41" s="14">
        <f>SUM(G42)</f>
        <v>17</v>
      </c>
      <c r="H41" s="14">
        <f>SUM(H42)</f>
        <v>17</v>
      </c>
      <c r="I41" s="50" t="s">
        <v>40</v>
      </c>
      <c r="J41" s="13"/>
    </row>
    <row r="42" spans="1:10" s="4" customFormat="1" ht="18.75" outlineLevel="2" x14ac:dyDescent="0.25">
      <c r="A42" s="5"/>
      <c r="B42" s="5"/>
      <c r="C42" s="5" t="s">
        <v>58</v>
      </c>
      <c r="D42" s="5"/>
      <c r="E42" s="5"/>
      <c r="F42" s="33"/>
      <c r="G42" s="14">
        <f>SUM(G43:G46)</f>
        <v>17</v>
      </c>
      <c r="H42" s="14">
        <f>SUM(H43:H46)</f>
        <v>17</v>
      </c>
      <c r="I42" s="50"/>
      <c r="J42" s="13"/>
    </row>
    <row r="43" spans="1:10" s="4" customFormat="1" ht="18.75" outlineLevel="2" x14ac:dyDescent="0.25">
      <c r="A43" s="5"/>
      <c r="B43" s="5"/>
      <c r="C43" s="5"/>
      <c r="D43" s="5" t="s">
        <v>57</v>
      </c>
      <c r="E43" s="5"/>
      <c r="F43" s="33"/>
      <c r="G43" s="18">
        <v>5</v>
      </c>
      <c r="H43" s="48">
        <v>5</v>
      </c>
      <c r="I43" s="50" t="s">
        <v>39</v>
      </c>
      <c r="J43" s="13"/>
    </row>
    <row r="44" spans="1:10" s="4" customFormat="1" ht="18.75" outlineLevel="2" x14ac:dyDescent="0.25">
      <c r="A44" s="5"/>
      <c r="B44" s="5"/>
      <c r="C44" s="5"/>
      <c r="D44" s="5" t="s">
        <v>60</v>
      </c>
      <c r="E44" s="5"/>
      <c r="F44" s="33"/>
      <c r="G44" s="18">
        <v>5</v>
      </c>
      <c r="H44" s="48">
        <v>5</v>
      </c>
      <c r="I44" s="50" t="s">
        <v>38</v>
      </c>
      <c r="J44" s="13"/>
    </row>
    <row r="45" spans="1:10" s="4" customFormat="1" ht="18.75" outlineLevel="2" x14ac:dyDescent="0.25">
      <c r="A45" s="5"/>
      <c r="B45" s="5"/>
      <c r="C45" s="5"/>
      <c r="D45" s="5" t="s">
        <v>59</v>
      </c>
      <c r="E45" s="5"/>
      <c r="F45" s="33"/>
      <c r="G45" s="18">
        <v>5</v>
      </c>
      <c r="H45" s="48">
        <v>5</v>
      </c>
      <c r="I45" s="50"/>
      <c r="J45" s="13"/>
    </row>
    <row r="46" spans="1:10" s="4" customFormat="1" ht="18.75" outlineLevel="2" x14ac:dyDescent="0.25">
      <c r="A46" s="5"/>
      <c r="B46" s="5"/>
      <c r="C46" s="5"/>
      <c r="D46" s="5" t="s">
        <v>107</v>
      </c>
      <c r="E46" s="5"/>
      <c r="F46" s="33"/>
      <c r="G46" s="18">
        <v>2</v>
      </c>
      <c r="H46" s="48">
        <v>2</v>
      </c>
      <c r="I46" s="50"/>
      <c r="J46" s="13"/>
    </row>
    <row r="47" spans="1:10" s="4" customFormat="1" ht="18.75" outlineLevel="1" x14ac:dyDescent="0.25">
      <c r="A47" s="5"/>
      <c r="B47" s="5" t="s">
        <v>42</v>
      </c>
      <c r="C47" s="5"/>
      <c r="D47" s="5"/>
      <c r="E47" s="5"/>
      <c r="F47" s="33">
        <v>0.65</v>
      </c>
      <c r="G47" s="14">
        <f>SUM(G48,G54,G55)</f>
        <v>38</v>
      </c>
      <c r="H47" s="14">
        <f>SUM(H48,H54,H55)</f>
        <v>37</v>
      </c>
      <c r="I47" s="50"/>
      <c r="J47" s="13"/>
    </row>
    <row r="48" spans="1:10" s="4" customFormat="1" ht="18.75" outlineLevel="2" x14ac:dyDescent="0.25">
      <c r="A48" s="5"/>
      <c r="B48" s="5"/>
      <c r="C48" s="5" t="s">
        <v>43</v>
      </c>
      <c r="D48" s="5"/>
      <c r="E48" s="5"/>
      <c r="F48" s="33"/>
      <c r="G48" s="14">
        <f>SUM(G49:G53)</f>
        <v>25</v>
      </c>
      <c r="H48" s="14">
        <f>SUM(H49:H53)</f>
        <v>25</v>
      </c>
      <c r="I48" s="50"/>
      <c r="J48" s="13"/>
    </row>
    <row r="49" spans="1:10" s="4" customFormat="1" ht="18.75" outlineLevel="2" x14ac:dyDescent="0.25">
      <c r="A49" s="5"/>
      <c r="B49" s="5"/>
      <c r="C49" s="5"/>
      <c r="D49" s="5" t="s">
        <v>63</v>
      </c>
      <c r="E49" s="5"/>
      <c r="F49" s="33"/>
      <c r="G49" s="18">
        <v>5</v>
      </c>
      <c r="H49" s="48">
        <v>5</v>
      </c>
      <c r="I49" s="50" t="s">
        <v>68</v>
      </c>
      <c r="J49" s="13"/>
    </row>
    <row r="50" spans="1:10" s="4" customFormat="1" ht="18.75" outlineLevel="2" x14ac:dyDescent="0.25">
      <c r="A50" s="5"/>
      <c r="B50" s="5"/>
      <c r="C50" s="5"/>
      <c r="D50" s="5" t="s">
        <v>64</v>
      </c>
      <c r="E50" s="5"/>
      <c r="F50" s="33"/>
      <c r="G50" s="18">
        <v>5</v>
      </c>
      <c r="H50" s="48">
        <v>5</v>
      </c>
      <c r="I50" s="50"/>
      <c r="J50" s="13"/>
    </row>
    <row r="51" spans="1:10" s="4" customFormat="1" ht="18.75" outlineLevel="2" x14ac:dyDescent="0.25">
      <c r="A51" s="5"/>
      <c r="B51" s="5"/>
      <c r="C51" s="5"/>
      <c r="D51" s="5" t="s">
        <v>65</v>
      </c>
      <c r="E51" s="5"/>
      <c r="F51" s="33"/>
      <c r="G51" s="18">
        <v>5</v>
      </c>
      <c r="H51" s="48">
        <v>5</v>
      </c>
      <c r="I51" s="50"/>
      <c r="J51" s="13"/>
    </row>
    <row r="52" spans="1:10" s="4" customFormat="1" ht="18.75" outlineLevel="2" x14ac:dyDescent="0.25">
      <c r="A52" s="5"/>
      <c r="B52" s="5"/>
      <c r="C52" s="5"/>
      <c r="D52" s="5" t="s">
        <v>66</v>
      </c>
      <c r="E52" s="5"/>
      <c r="F52" s="33"/>
      <c r="G52" s="18">
        <v>5</v>
      </c>
      <c r="H52" s="48">
        <v>5</v>
      </c>
      <c r="I52" s="50"/>
      <c r="J52" s="13"/>
    </row>
    <row r="53" spans="1:10" s="4" customFormat="1" ht="18.75" outlineLevel="2" x14ac:dyDescent="0.25">
      <c r="A53" s="5"/>
      <c r="B53" s="5"/>
      <c r="C53" s="5"/>
      <c r="D53" s="5" t="s">
        <v>67</v>
      </c>
      <c r="E53" s="5"/>
      <c r="F53" s="33"/>
      <c r="G53" s="18">
        <v>5</v>
      </c>
      <c r="H53" s="48">
        <v>5</v>
      </c>
      <c r="I53" s="50"/>
      <c r="J53" s="13"/>
    </row>
    <row r="54" spans="1:10" s="4" customFormat="1" ht="18.75" outlineLevel="2" x14ac:dyDescent="0.25">
      <c r="A54" s="5"/>
      <c r="B54" s="5"/>
      <c r="C54" s="5" t="s">
        <v>69</v>
      </c>
      <c r="D54" s="5"/>
      <c r="E54" s="5"/>
      <c r="F54" s="33"/>
      <c r="G54" s="18">
        <v>5</v>
      </c>
      <c r="H54" s="48">
        <v>4</v>
      </c>
      <c r="I54" s="50"/>
      <c r="J54" s="13"/>
    </row>
    <row r="55" spans="1:10" s="4" customFormat="1" ht="18.75" outlineLevel="2" x14ac:dyDescent="0.25">
      <c r="A55" s="5"/>
      <c r="B55" s="5"/>
      <c r="C55" s="5" t="s">
        <v>62</v>
      </c>
      <c r="D55" s="5"/>
      <c r="E55" s="5"/>
      <c r="F55" s="33"/>
      <c r="G55" s="14">
        <f>SUM(G56:G57)</f>
        <v>8</v>
      </c>
      <c r="H55" s="14">
        <f>SUM(H56:H57)</f>
        <v>8</v>
      </c>
      <c r="I55" s="50"/>
      <c r="J55" s="13"/>
    </row>
    <row r="56" spans="1:10" s="4" customFormat="1" ht="18.75" outlineLevel="2" x14ac:dyDescent="0.25">
      <c r="A56" s="5"/>
      <c r="B56" s="5"/>
      <c r="C56" s="5"/>
      <c r="D56" s="5" t="s">
        <v>70</v>
      </c>
      <c r="E56" s="5"/>
      <c r="F56" s="33"/>
      <c r="G56" s="18">
        <v>5</v>
      </c>
      <c r="H56" s="48">
        <v>5</v>
      </c>
      <c r="I56" s="50"/>
      <c r="J56" s="13"/>
    </row>
    <row r="57" spans="1:10" s="4" customFormat="1" ht="18.75" outlineLevel="2" x14ac:dyDescent="0.25">
      <c r="A57" s="5"/>
      <c r="B57" s="5"/>
      <c r="C57" s="5"/>
      <c r="D57" s="5" t="s">
        <v>71</v>
      </c>
      <c r="E57" s="5"/>
      <c r="F57" s="33"/>
      <c r="G57" s="18">
        <v>3</v>
      </c>
      <c r="H57" s="48">
        <v>3</v>
      </c>
      <c r="I57" s="50" t="s">
        <v>89</v>
      </c>
      <c r="J57" s="13"/>
    </row>
    <row r="58" spans="1:10" s="17" customFormat="1" ht="18.75" x14ac:dyDescent="0.25">
      <c r="A58" s="20"/>
      <c r="B58" s="20"/>
      <c r="C58" s="20"/>
      <c r="D58" s="20"/>
      <c r="E58" s="24" t="s">
        <v>128</v>
      </c>
      <c r="F58" s="34">
        <f>SUMPRODUCT(F41:F57, H41:H57/G41:G57) * $H$2</f>
        <v>0.98289473684210527</v>
      </c>
      <c r="G58" s="21"/>
      <c r="H58" s="21"/>
      <c r="I58" s="53"/>
      <c r="J58" s="43"/>
    </row>
    <row r="59" spans="1:10" s="17" customFormat="1" ht="18.75" x14ac:dyDescent="0.25">
      <c r="A59" s="26"/>
      <c r="B59" s="26"/>
      <c r="C59" s="26"/>
      <c r="D59" s="26"/>
      <c r="E59" s="25" t="s">
        <v>131</v>
      </c>
      <c r="F59" s="35">
        <f>F40*F58</f>
        <v>0.26538157894736841</v>
      </c>
      <c r="G59" s="27"/>
      <c r="H59" s="27" t="s">
        <v>129</v>
      </c>
      <c r="I59" s="54"/>
      <c r="J59" s="44"/>
    </row>
    <row r="60" spans="1:10" s="17" customFormat="1" ht="18.75" x14ac:dyDescent="0.25">
      <c r="A60" s="22"/>
      <c r="B60" s="22"/>
      <c r="C60" s="22"/>
      <c r="D60" s="22"/>
      <c r="E60" s="25"/>
      <c r="F60" s="35"/>
      <c r="G60" s="23"/>
      <c r="H60" s="23"/>
      <c r="I60" s="55"/>
      <c r="J60" s="45"/>
    </row>
    <row r="61" spans="1:10" s="2" customFormat="1" ht="18.75" x14ac:dyDescent="0.25">
      <c r="A61" s="3" t="s">
        <v>12</v>
      </c>
      <c r="B61" s="3"/>
      <c r="C61" s="3"/>
      <c r="D61" s="3"/>
      <c r="E61" s="3"/>
      <c r="F61" s="32">
        <v>0.14000000000000001</v>
      </c>
      <c r="G61" s="9">
        <f>SUMIFS(G62:G86, B62:B86, "&lt;&gt;")</f>
        <v>57</v>
      </c>
      <c r="H61" s="9">
        <f>SUMIFS(H62:H86, B62:B86, "&lt;&gt;")</f>
        <v>38</v>
      </c>
      <c r="I61" s="50"/>
      <c r="J61" s="40"/>
    </row>
    <row r="62" spans="1:10" s="4" customFormat="1" ht="18.75" outlineLevel="1" x14ac:dyDescent="0.25">
      <c r="A62" s="5"/>
      <c r="B62" s="5" t="s">
        <v>84</v>
      </c>
      <c r="C62" s="5"/>
      <c r="D62" s="5"/>
      <c r="E62" s="5"/>
      <c r="F62" s="33">
        <v>0.15</v>
      </c>
      <c r="G62" s="14">
        <f>SUM(G63:G66)</f>
        <v>18</v>
      </c>
      <c r="H62" s="14">
        <f>SUM(H63:H66)</f>
        <v>0</v>
      </c>
      <c r="I62" s="50"/>
      <c r="J62" s="13"/>
    </row>
    <row r="63" spans="1:10" s="4" customFormat="1" ht="18.75" outlineLevel="2" x14ac:dyDescent="0.25">
      <c r="A63" s="5"/>
      <c r="B63" s="5"/>
      <c r="C63" s="5" t="s">
        <v>94</v>
      </c>
      <c r="D63" s="5"/>
      <c r="E63" s="5"/>
      <c r="F63" s="33"/>
      <c r="G63" s="18">
        <v>3</v>
      </c>
      <c r="H63" s="48">
        <v>0</v>
      </c>
      <c r="I63" s="50"/>
      <c r="J63" s="13"/>
    </row>
    <row r="64" spans="1:10" s="4" customFormat="1" ht="18.75" outlineLevel="2" x14ac:dyDescent="0.25">
      <c r="A64" s="5"/>
      <c r="B64" s="5"/>
      <c r="C64" s="5" t="s">
        <v>108</v>
      </c>
      <c r="D64" s="5"/>
      <c r="E64" s="5"/>
      <c r="F64" s="33"/>
      <c r="G64" s="18">
        <v>5</v>
      </c>
      <c r="H64" s="48">
        <v>0</v>
      </c>
      <c r="I64" s="50"/>
      <c r="J64" s="13"/>
    </row>
    <row r="65" spans="1:10" s="4" customFormat="1" ht="18.75" outlineLevel="2" x14ac:dyDescent="0.25">
      <c r="A65" s="5"/>
      <c r="B65" s="5"/>
      <c r="C65" s="5" t="s">
        <v>109</v>
      </c>
      <c r="D65" s="5"/>
      <c r="E65" s="5"/>
      <c r="F65" s="33"/>
      <c r="G65" s="18">
        <v>5</v>
      </c>
      <c r="H65" s="48">
        <v>0</v>
      </c>
      <c r="I65" s="50"/>
      <c r="J65" s="13"/>
    </row>
    <row r="66" spans="1:10" s="4" customFormat="1" ht="18.75" outlineLevel="2" x14ac:dyDescent="0.25">
      <c r="A66" s="5"/>
      <c r="B66" s="5"/>
      <c r="C66" s="5" t="s">
        <v>110</v>
      </c>
      <c r="D66" s="5"/>
      <c r="E66" s="5"/>
      <c r="F66" s="33"/>
      <c r="G66" s="18">
        <v>5</v>
      </c>
      <c r="H66" s="48">
        <v>0</v>
      </c>
      <c r="I66" s="50"/>
      <c r="J66" s="13"/>
    </row>
    <row r="67" spans="1:10" s="4" customFormat="1" ht="18.75" outlineLevel="1" x14ac:dyDescent="0.25">
      <c r="A67" s="5"/>
      <c r="B67" s="5" t="s">
        <v>95</v>
      </c>
      <c r="C67" s="5"/>
      <c r="D67" s="5"/>
      <c r="E67" s="5"/>
      <c r="F67" s="33">
        <v>0.05</v>
      </c>
      <c r="G67" s="18">
        <v>3</v>
      </c>
      <c r="H67" s="48">
        <v>3</v>
      </c>
      <c r="I67" s="50" t="s">
        <v>74</v>
      </c>
      <c r="J67" s="13"/>
    </row>
    <row r="68" spans="1:10" s="4" customFormat="1" ht="18.75" outlineLevel="1" x14ac:dyDescent="0.25">
      <c r="A68" s="5"/>
      <c r="B68" s="5" t="s">
        <v>111</v>
      </c>
      <c r="C68" s="5"/>
      <c r="D68" s="5"/>
      <c r="E68" s="5"/>
      <c r="F68" s="33">
        <v>0.1</v>
      </c>
      <c r="G68" s="14">
        <f>SUM(G69:G78)</f>
        <v>10</v>
      </c>
      <c r="H68" s="14">
        <f>SUM(H69:H78)</f>
        <v>9</v>
      </c>
      <c r="I68" s="50" t="s">
        <v>93</v>
      </c>
      <c r="J68" s="13"/>
    </row>
    <row r="69" spans="1:10" s="4" customFormat="1" ht="18.75" outlineLevel="2" x14ac:dyDescent="0.25">
      <c r="A69" s="5"/>
      <c r="B69" s="5"/>
      <c r="C69" s="5" t="s">
        <v>75</v>
      </c>
      <c r="D69" s="5"/>
      <c r="E69" s="5"/>
      <c r="F69" s="33"/>
      <c r="G69" s="18">
        <v>1</v>
      </c>
      <c r="H69" s="48">
        <v>1</v>
      </c>
      <c r="I69" s="50"/>
      <c r="J69" s="13"/>
    </row>
    <row r="70" spans="1:10" s="4" customFormat="1" ht="18.75" outlineLevel="2" x14ac:dyDescent="0.25">
      <c r="A70" s="5"/>
      <c r="B70" s="5"/>
      <c r="C70" s="5" t="s">
        <v>112</v>
      </c>
      <c r="D70" s="5"/>
      <c r="E70" s="5"/>
      <c r="F70" s="33"/>
      <c r="G70" s="18">
        <v>1</v>
      </c>
      <c r="H70" s="48">
        <v>1</v>
      </c>
      <c r="I70" s="50"/>
      <c r="J70" s="13"/>
    </row>
    <row r="71" spans="1:10" s="4" customFormat="1" ht="18.75" outlineLevel="2" x14ac:dyDescent="0.25">
      <c r="A71" s="5"/>
      <c r="B71" s="5"/>
      <c r="C71" s="5" t="s">
        <v>113</v>
      </c>
      <c r="D71" s="5"/>
      <c r="E71" s="5"/>
      <c r="F71" s="33"/>
      <c r="G71" s="18">
        <v>1</v>
      </c>
      <c r="H71" s="48">
        <v>1</v>
      </c>
      <c r="I71" s="50"/>
      <c r="J71" s="13"/>
    </row>
    <row r="72" spans="1:10" s="4" customFormat="1" ht="18.75" outlineLevel="2" x14ac:dyDescent="0.25">
      <c r="A72" s="5"/>
      <c r="B72" s="5"/>
      <c r="C72" s="5" t="s">
        <v>76</v>
      </c>
      <c r="D72" s="5"/>
      <c r="E72" s="5"/>
      <c r="F72" s="33"/>
      <c r="G72" s="18">
        <v>1</v>
      </c>
      <c r="H72" s="48">
        <v>1</v>
      </c>
      <c r="I72" s="50"/>
      <c r="J72" s="13"/>
    </row>
    <row r="73" spans="1:10" s="4" customFormat="1" ht="18.75" outlineLevel="2" x14ac:dyDescent="0.25">
      <c r="A73" s="5"/>
      <c r="B73" s="5"/>
      <c r="C73" s="5" t="s">
        <v>77</v>
      </c>
      <c r="D73" s="5"/>
      <c r="E73" s="5"/>
      <c r="F73" s="33"/>
      <c r="G73" s="18">
        <v>1</v>
      </c>
      <c r="H73" s="48">
        <v>1</v>
      </c>
      <c r="I73" s="50"/>
      <c r="J73" s="13"/>
    </row>
    <row r="74" spans="1:10" s="4" customFormat="1" ht="18.75" outlineLevel="2" x14ac:dyDescent="0.25">
      <c r="A74" s="5"/>
      <c r="B74" s="5"/>
      <c r="C74" s="5" t="s">
        <v>78</v>
      </c>
      <c r="D74" s="5"/>
      <c r="E74" s="5"/>
      <c r="F74" s="33"/>
      <c r="G74" s="18">
        <v>1</v>
      </c>
      <c r="H74" s="48">
        <v>1</v>
      </c>
      <c r="I74" s="50"/>
      <c r="J74" s="13"/>
    </row>
    <row r="75" spans="1:10" s="4" customFormat="1" ht="18.75" outlineLevel="2" x14ac:dyDescent="0.25">
      <c r="A75" s="5"/>
      <c r="B75" s="5"/>
      <c r="C75" s="5" t="s">
        <v>79</v>
      </c>
      <c r="D75" s="5"/>
      <c r="E75" s="5"/>
      <c r="F75" s="33"/>
      <c r="G75" s="18">
        <v>1</v>
      </c>
      <c r="H75" s="48">
        <v>1</v>
      </c>
      <c r="I75" s="50"/>
      <c r="J75" s="13"/>
    </row>
    <row r="76" spans="1:10" s="4" customFormat="1" ht="18.75" outlineLevel="2" x14ac:dyDescent="0.25">
      <c r="A76" s="5"/>
      <c r="B76" s="5"/>
      <c r="C76" s="5" t="s">
        <v>80</v>
      </c>
      <c r="D76" s="5"/>
      <c r="E76" s="5"/>
      <c r="F76" s="33"/>
      <c r="G76" s="18">
        <v>1</v>
      </c>
      <c r="H76" s="48">
        <v>1</v>
      </c>
      <c r="I76" s="50"/>
      <c r="J76" s="13"/>
    </row>
    <row r="77" spans="1:10" s="4" customFormat="1" ht="18.75" outlineLevel="2" x14ac:dyDescent="0.25">
      <c r="A77" s="5"/>
      <c r="B77" s="5"/>
      <c r="C77" s="5" t="s">
        <v>81</v>
      </c>
      <c r="D77" s="5"/>
      <c r="E77" s="5"/>
      <c r="F77" s="33"/>
      <c r="G77" s="18">
        <v>1</v>
      </c>
      <c r="H77" s="48">
        <v>1</v>
      </c>
      <c r="I77" s="50"/>
      <c r="J77" s="13"/>
    </row>
    <row r="78" spans="1:10" s="4" customFormat="1" ht="18.75" outlineLevel="2" x14ac:dyDescent="0.25">
      <c r="A78" s="5"/>
      <c r="B78" s="5"/>
      <c r="C78" s="5" t="s">
        <v>82</v>
      </c>
      <c r="D78" s="5"/>
      <c r="E78" s="5"/>
      <c r="F78" s="33"/>
      <c r="G78" s="18">
        <v>1</v>
      </c>
      <c r="H78" s="48"/>
      <c r="I78" s="50"/>
      <c r="J78" s="13"/>
    </row>
    <row r="79" spans="1:10" s="4" customFormat="1" ht="18.75" outlineLevel="1" x14ac:dyDescent="0.25">
      <c r="A79" s="5"/>
      <c r="B79" s="5" t="s">
        <v>85</v>
      </c>
      <c r="C79" s="5"/>
      <c r="D79" s="5"/>
      <c r="E79" s="5"/>
      <c r="F79" s="33">
        <v>0.4</v>
      </c>
      <c r="G79" s="14">
        <f>SUM(G80:G81)</f>
        <v>10</v>
      </c>
      <c r="H79" s="14">
        <f>SUM(H80:H81)</f>
        <v>10</v>
      </c>
      <c r="I79" s="50"/>
      <c r="J79" s="13"/>
    </row>
    <row r="80" spans="1:10" s="4" customFormat="1" ht="18.75" outlineLevel="2" x14ac:dyDescent="0.25">
      <c r="A80" s="5"/>
      <c r="B80" s="5"/>
      <c r="C80" s="5" t="s">
        <v>96</v>
      </c>
      <c r="D80" s="5"/>
      <c r="E80" s="5"/>
      <c r="F80" s="33"/>
      <c r="G80" s="18">
        <v>5</v>
      </c>
      <c r="H80" s="48">
        <v>5</v>
      </c>
      <c r="I80" s="50"/>
      <c r="J80" s="13"/>
    </row>
    <row r="81" spans="1:10" s="4" customFormat="1" ht="18.75" outlineLevel="2" x14ac:dyDescent="0.25">
      <c r="A81" s="5"/>
      <c r="B81" s="5"/>
      <c r="C81" s="5" t="s">
        <v>97</v>
      </c>
      <c r="D81" s="5"/>
      <c r="E81" s="5"/>
      <c r="F81" s="33"/>
      <c r="G81" s="18">
        <v>5</v>
      </c>
      <c r="H81" s="48">
        <v>5</v>
      </c>
      <c r="I81" s="50"/>
      <c r="J81" s="13"/>
    </row>
    <row r="82" spans="1:10" s="4" customFormat="1" ht="18.75" outlineLevel="1" x14ac:dyDescent="0.25">
      <c r="A82" s="5"/>
      <c r="B82" s="5" t="s">
        <v>86</v>
      </c>
      <c r="C82" s="5"/>
      <c r="D82" s="5"/>
      <c r="E82" s="5"/>
      <c r="F82" s="33">
        <v>0.2</v>
      </c>
      <c r="G82" s="14">
        <f>SUM(G83:G84)</f>
        <v>10</v>
      </c>
      <c r="H82" s="14">
        <f>SUM(H83:H84)</f>
        <v>10</v>
      </c>
      <c r="I82" s="50"/>
      <c r="J82" s="13"/>
    </row>
    <row r="83" spans="1:10" s="4" customFormat="1" ht="18.75" outlineLevel="2" x14ac:dyDescent="0.25">
      <c r="A83" s="5"/>
      <c r="B83" s="5"/>
      <c r="C83" s="5" t="s">
        <v>83</v>
      </c>
      <c r="D83" s="5"/>
      <c r="E83" s="5"/>
      <c r="F83" s="33"/>
      <c r="G83" s="18">
        <v>5</v>
      </c>
      <c r="H83" s="48">
        <v>5</v>
      </c>
      <c r="I83" s="50"/>
      <c r="J83" s="13"/>
    </row>
    <row r="84" spans="1:10" s="4" customFormat="1" ht="18.75" outlineLevel="2" x14ac:dyDescent="0.25">
      <c r="A84" s="5"/>
      <c r="B84" s="5"/>
      <c r="C84" s="5" t="s">
        <v>114</v>
      </c>
      <c r="D84" s="5"/>
      <c r="E84" s="5"/>
      <c r="F84" s="33"/>
      <c r="G84" s="18">
        <v>5</v>
      </c>
      <c r="H84" s="48">
        <v>5</v>
      </c>
      <c r="I84" s="50"/>
      <c r="J84" s="13"/>
    </row>
    <row r="85" spans="1:10" s="4" customFormat="1" ht="18.75" outlineLevel="1" x14ac:dyDescent="0.25">
      <c r="A85" s="5"/>
      <c r="B85" s="5" t="s">
        <v>18</v>
      </c>
      <c r="C85" s="5"/>
      <c r="D85" s="5"/>
      <c r="E85" s="5"/>
      <c r="F85" s="33">
        <v>0.05</v>
      </c>
      <c r="G85" s="18">
        <v>3</v>
      </c>
      <c r="H85" s="48">
        <v>3</v>
      </c>
      <c r="I85" s="50"/>
      <c r="J85" s="13"/>
    </row>
    <row r="86" spans="1:10" s="4" customFormat="1" ht="18.75" outlineLevel="1" x14ac:dyDescent="0.25">
      <c r="A86" s="5"/>
      <c r="B86" s="5" t="s">
        <v>19</v>
      </c>
      <c r="C86" s="5"/>
      <c r="D86" s="5"/>
      <c r="E86" s="5"/>
      <c r="F86" s="33">
        <v>0.05</v>
      </c>
      <c r="G86" s="18">
        <v>3</v>
      </c>
      <c r="H86" s="48">
        <v>3</v>
      </c>
      <c r="I86" s="50"/>
      <c r="J86" s="13"/>
    </row>
    <row r="87" spans="1:10" s="17" customFormat="1" ht="18.75" x14ac:dyDescent="0.25">
      <c r="A87" s="20"/>
      <c r="B87" s="20"/>
      <c r="C87" s="20"/>
      <c r="D87" s="20"/>
      <c r="E87" s="24" t="s">
        <v>128</v>
      </c>
      <c r="F87" s="34">
        <f>SUMPRODUCT(F62:F86,H62:H86/G62:G86) * $H$2</f>
        <v>0.84000000000000008</v>
      </c>
      <c r="G87" s="21"/>
      <c r="H87" s="21"/>
      <c r="I87" s="53"/>
      <c r="J87" s="43"/>
    </row>
    <row r="88" spans="1:10" s="17" customFormat="1" ht="18.75" x14ac:dyDescent="0.25">
      <c r="A88" s="26"/>
      <c r="B88" s="26"/>
      <c r="C88" s="26"/>
      <c r="D88" s="26"/>
      <c r="E88" s="25" t="s">
        <v>131</v>
      </c>
      <c r="F88" s="35">
        <f>F61*F87</f>
        <v>0.11760000000000002</v>
      </c>
      <c r="G88" s="27"/>
      <c r="H88" s="27"/>
      <c r="I88" s="54"/>
      <c r="J88" s="44"/>
    </row>
    <row r="89" spans="1:10" s="17" customFormat="1" ht="18.75" x14ac:dyDescent="0.25">
      <c r="A89" s="22"/>
      <c r="B89" s="22"/>
      <c r="C89" s="22"/>
      <c r="D89" s="22"/>
      <c r="E89" s="25"/>
      <c r="F89" s="35"/>
      <c r="G89" s="23"/>
      <c r="H89" s="23"/>
      <c r="I89" s="55"/>
      <c r="J89" s="45"/>
    </row>
    <row r="90" spans="1:10" s="2" customFormat="1" ht="18.75" x14ac:dyDescent="0.25">
      <c r="A90" s="3" t="s">
        <v>98</v>
      </c>
      <c r="B90" s="3"/>
      <c r="C90" s="3"/>
      <c r="D90" s="3"/>
      <c r="E90" s="3"/>
      <c r="F90" s="32">
        <v>0.27</v>
      </c>
      <c r="G90" s="9">
        <f>SUMIFS(G91:G105, B91:B105, "&lt;&gt;")</f>
        <v>47</v>
      </c>
      <c r="H90" s="9">
        <f>SUMIFS(H91:H105, B91:B105, "&lt;&gt;")</f>
        <v>10</v>
      </c>
      <c r="I90" s="50"/>
      <c r="J90" s="40"/>
    </row>
    <row r="91" spans="1:10" s="4" customFormat="1" ht="18.75" outlineLevel="1" x14ac:dyDescent="0.25">
      <c r="A91" s="5"/>
      <c r="B91" s="5" t="s">
        <v>99</v>
      </c>
      <c r="C91" s="5"/>
      <c r="D91" s="5"/>
      <c r="E91" s="5"/>
      <c r="F91" s="33">
        <v>0.3</v>
      </c>
      <c r="G91" s="14">
        <f>SUM(G92:G94)</f>
        <v>13</v>
      </c>
      <c r="H91" s="14">
        <f>SUM(H92:H94)</f>
        <v>10</v>
      </c>
      <c r="I91" s="50"/>
      <c r="J91" s="13"/>
    </row>
    <row r="92" spans="1:10" s="4" customFormat="1" ht="18.75" outlineLevel="2" x14ac:dyDescent="0.25">
      <c r="A92" s="5"/>
      <c r="B92" s="5"/>
      <c r="C92" s="5" t="s">
        <v>116</v>
      </c>
      <c r="D92" s="5"/>
      <c r="E92" s="5"/>
      <c r="F92" s="33"/>
      <c r="G92" s="18">
        <v>3</v>
      </c>
      <c r="H92" s="48"/>
      <c r="I92" s="50"/>
      <c r="J92" s="13"/>
    </row>
    <row r="93" spans="1:10" s="4" customFormat="1" ht="18.75" outlineLevel="2" x14ac:dyDescent="0.25">
      <c r="A93" s="5"/>
      <c r="B93" s="5"/>
      <c r="C93" s="5" t="s">
        <v>117</v>
      </c>
      <c r="D93" s="5"/>
      <c r="E93" s="5"/>
      <c r="F93" s="33"/>
      <c r="G93" s="18">
        <v>5</v>
      </c>
      <c r="H93" s="48">
        <v>5</v>
      </c>
      <c r="I93" s="50" t="s">
        <v>103</v>
      </c>
      <c r="J93" s="13"/>
    </row>
    <row r="94" spans="1:10" s="4" customFormat="1" ht="18.75" outlineLevel="2" x14ac:dyDescent="0.25">
      <c r="A94" s="5"/>
      <c r="B94" s="5"/>
      <c r="C94" s="5" t="s">
        <v>118</v>
      </c>
      <c r="D94" s="5"/>
      <c r="E94" s="5"/>
      <c r="F94" s="33"/>
      <c r="G94" s="18">
        <v>5</v>
      </c>
      <c r="H94" s="48">
        <v>5</v>
      </c>
      <c r="I94" s="50" t="s">
        <v>100</v>
      </c>
      <c r="J94" s="13"/>
    </row>
    <row r="95" spans="1:10" s="4" customFormat="1" ht="18.75" outlineLevel="1" x14ac:dyDescent="0.25">
      <c r="A95" s="5"/>
      <c r="B95" s="5" t="s">
        <v>101</v>
      </c>
      <c r="C95" s="5"/>
      <c r="D95" s="5"/>
      <c r="E95" s="5"/>
      <c r="F95" s="33">
        <v>0.3</v>
      </c>
      <c r="G95" s="14">
        <f>SUM(G96:G98)</f>
        <v>11</v>
      </c>
      <c r="H95" s="14">
        <f>SUM(H96:H98)</f>
        <v>0</v>
      </c>
      <c r="I95" s="50"/>
      <c r="J95" s="13"/>
    </row>
    <row r="96" spans="1:10" s="4" customFormat="1" ht="18.75" outlineLevel="2" x14ac:dyDescent="0.25">
      <c r="A96" s="5"/>
      <c r="B96" s="5"/>
      <c r="C96" s="5" t="s">
        <v>119</v>
      </c>
      <c r="D96" s="5"/>
      <c r="E96" s="5"/>
      <c r="F96" s="33"/>
      <c r="G96" s="18">
        <v>5</v>
      </c>
      <c r="H96" s="48"/>
      <c r="I96" s="50"/>
      <c r="J96" s="13"/>
    </row>
    <row r="97" spans="1:10" s="4" customFormat="1" ht="18.75" outlineLevel="2" x14ac:dyDescent="0.25">
      <c r="A97" s="5"/>
      <c r="B97" s="5"/>
      <c r="C97" s="5" t="s">
        <v>120</v>
      </c>
      <c r="D97" s="5"/>
      <c r="E97" s="5"/>
      <c r="F97" s="33"/>
      <c r="G97" s="18">
        <v>3</v>
      </c>
      <c r="H97" s="48"/>
      <c r="I97" s="50"/>
      <c r="J97" s="13"/>
    </row>
    <row r="98" spans="1:10" s="4" customFormat="1" ht="18.75" outlineLevel="2" x14ac:dyDescent="0.25">
      <c r="A98" s="5"/>
      <c r="B98" s="5"/>
      <c r="C98" s="5" t="s">
        <v>121</v>
      </c>
      <c r="D98" s="5"/>
      <c r="E98" s="5"/>
      <c r="F98" s="33"/>
      <c r="G98" s="18">
        <v>3</v>
      </c>
      <c r="H98" s="48"/>
      <c r="I98" s="50"/>
      <c r="J98" s="13"/>
    </row>
    <row r="99" spans="1:10" s="4" customFormat="1" ht="18.75" outlineLevel="1" x14ac:dyDescent="0.25">
      <c r="A99" s="5"/>
      <c r="B99" s="5" t="s">
        <v>102</v>
      </c>
      <c r="C99" s="5"/>
      <c r="D99" s="5"/>
      <c r="E99" s="5"/>
      <c r="F99" s="33">
        <v>0.4</v>
      </c>
      <c r="G99" s="14">
        <f>SUM(G100:G101,G104:G105)</f>
        <v>23</v>
      </c>
      <c r="H99" s="14">
        <f>SUM(H100:H101,H104:H105)</f>
        <v>0</v>
      </c>
      <c r="I99" s="50"/>
      <c r="J99" s="13"/>
    </row>
    <row r="100" spans="1:10" s="4" customFormat="1" ht="18.75" outlineLevel="2" x14ac:dyDescent="0.25">
      <c r="A100" s="5"/>
      <c r="B100" s="5"/>
      <c r="C100" s="5" t="s">
        <v>122</v>
      </c>
      <c r="D100" s="5"/>
      <c r="E100" s="5"/>
      <c r="F100" s="33"/>
      <c r="G100" s="18">
        <v>3</v>
      </c>
      <c r="H100" s="48"/>
      <c r="I100" s="50"/>
      <c r="J100" s="13"/>
    </row>
    <row r="101" spans="1:10" s="4" customFormat="1" ht="18.75" outlineLevel="2" x14ac:dyDescent="0.25">
      <c r="A101" s="5"/>
      <c r="B101" s="5"/>
      <c r="C101" s="5" t="s">
        <v>123</v>
      </c>
      <c r="D101" s="5"/>
      <c r="E101" s="5"/>
      <c r="F101" s="33"/>
      <c r="G101" s="14">
        <f>SUM(G102:G103)</f>
        <v>10</v>
      </c>
      <c r="H101" s="14">
        <f>SUM(H102:H103)</f>
        <v>0</v>
      </c>
      <c r="I101" s="50"/>
      <c r="J101" s="13"/>
    </row>
    <row r="102" spans="1:10" s="4" customFormat="1" ht="18.75" outlineLevel="2" x14ac:dyDescent="0.25">
      <c r="A102" s="5"/>
      <c r="B102" s="5"/>
      <c r="C102" s="5"/>
      <c r="D102" s="5" t="s">
        <v>124</v>
      </c>
      <c r="E102" s="5"/>
      <c r="F102" s="33"/>
      <c r="G102" s="18">
        <v>5</v>
      </c>
      <c r="H102" s="48"/>
      <c r="I102" s="50"/>
      <c r="J102" s="13"/>
    </row>
    <row r="103" spans="1:10" s="4" customFormat="1" ht="18.75" outlineLevel="2" x14ac:dyDescent="0.25">
      <c r="A103" s="5"/>
      <c r="B103" s="5"/>
      <c r="C103" s="5"/>
      <c r="D103" s="5" t="s">
        <v>125</v>
      </c>
      <c r="E103" s="5"/>
      <c r="F103" s="33"/>
      <c r="G103" s="18">
        <v>5</v>
      </c>
      <c r="H103" s="48"/>
      <c r="I103" s="50"/>
      <c r="J103" s="13"/>
    </row>
    <row r="104" spans="1:10" s="4" customFormat="1" ht="18.75" outlineLevel="2" x14ac:dyDescent="0.25">
      <c r="A104" s="5"/>
      <c r="B104" s="5"/>
      <c r="C104" s="5" t="s">
        <v>126</v>
      </c>
      <c r="D104" s="5"/>
      <c r="E104" s="5"/>
      <c r="F104" s="33"/>
      <c r="G104" s="18">
        <v>5</v>
      </c>
      <c r="H104" s="48"/>
      <c r="I104" s="50"/>
      <c r="J104" s="13"/>
    </row>
    <row r="105" spans="1:10" s="4" customFormat="1" ht="18.75" outlineLevel="2" x14ac:dyDescent="0.25">
      <c r="A105" s="5"/>
      <c r="B105" s="5"/>
      <c r="C105" s="5" t="s">
        <v>127</v>
      </c>
      <c r="D105" s="5"/>
      <c r="E105" s="5"/>
      <c r="F105" s="33"/>
      <c r="G105" s="18">
        <v>5</v>
      </c>
      <c r="H105" s="48"/>
      <c r="I105" s="50"/>
      <c r="J105" s="13"/>
    </row>
    <row r="106" spans="1:10" s="17" customFormat="1" ht="18.75" x14ac:dyDescent="0.25">
      <c r="A106" s="20"/>
      <c r="B106" s="20"/>
      <c r="C106" s="20"/>
      <c r="D106" s="20"/>
      <c r="E106" s="24" t="s">
        <v>128</v>
      </c>
      <c r="F106" s="34">
        <f>SUMPRODUCT(F91:F105,H91:H105/G91:G105) * $H$2</f>
        <v>0.23076923076923078</v>
      </c>
      <c r="G106" s="21"/>
      <c r="H106" s="21"/>
      <c r="I106" s="53"/>
      <c r="J106" s="43"/>
    </row>
    <row r="107" spans="1:10" s="17" customFormat="1" ht="18.75" x14ac:dyDescent="0.25">
      <c r="A107" s="26"/>
      <c r="B107" s="26"/>
      <c r="C107" s="26"/>
      <c r="D107" s="26"/>
      <c r="E107" s="25" t="s">
        <v>131</v>
      </c>
      <c r="F107" s="35">
        <f>F90*F106</f>
        <v>6.2307692307692314E-2</v>
      </c>
      <c r="G107" s="27"/>
      <c r="H107" s="27"/>
      <c r="I107" s="54"/>
      <c r="J107" s="44"/>
    </row>
    <row r="108" spans="1:10" s="17" customFormat="1" ht="18.75" x14ac:dyDescent="0.25">
      <c r="A108" s="22"/>
      <c r="B108" s="22"/>
      <c r="C108" s="22"/>
      <c r="D108" s="22"/>
      <c r="E108" s="25"/>
      <c r="F108" s="35"/>
      <c r="G108" s="23"/>
      <c r="H108" s="23"/>
      <c r="I108" s="55"/>
      <c r="J108" s="45"/>
    </row>
    <row r="109" spans="1:10" s="4" customFormat="1" ht="18.75" x14ac:dyDescent="0.25">
      <c r="A109" s="3" t="s">
        <v>11</v>
      </c>
      <c r="B109" s="5"/>
      <c r="C109" s="3"/>
      <c r="D109" s="3"/>
      <c r="E109" s="3"/>
      <c r="F109" s="32">
        <v>0.05</v>
      </c>
      <c r="G109" s="9">
        <f>SUMIFS(G110:G112, B110:B112, "&lt;&gt;")</f>
        <v>9</v>
      </c>
      <c r="H109" s="9">
        <f>SUMIFS(H110:H112, B110:B112, "&lt;&gt;")</f>
        <v>0</v>
      </c>
      <c r="I109" s="50"/>
      <c r="J109" s="13"/>
    </row>
    <row r="110" spans="1:10" s="4" customFormat="1" ht="18.75" outlineLevel="1" x14ac:dyDescent="0.25">
      <c r="A110" s="5"/>
      <c r="B110" s="5" t="s">
        <v>14</v>
      </c>
      <c r="C110" s="5"/>
      <c r="D110" s="5"/>
      <c r="E110" s="5"/>
      <c r="F110" s="33"/>
      <c r="G110" s="18">
        <v>3</v>
      </c>
      <c r="H110" s="48"/>
      <c r="I110" s="50"/>
      <c r="J110" s="13"/>
    </row>
    <row r="111" spans="1:10" s="4" customFormat="1" ht="18.75" outlineLevel="1" x14ac:dyDescent="0.25">
      <c r="A111" s="5"/>
      <c r="B111" s="5" t="s">
        <v>15</v>
      </c>
      <c r="C111" s="5"/>
      <c r="D111" s="5"/>
      <c r="E111" s="5"/>
      <c r="F111" s="33"/>
      <c r="G111" s="18">
        <v>3</v>
      </c>
      <c r="H111" s="48"/>
      <c r="I111" s="50"/>
      <c r="J111" s="13"/>
    </row>
    <row r="112" spans="1:10" s="4" customFormat="1" ht="18.75" outlineLevel="1" x14ac:dyDescent="0.25">
      <c r="A112" s="5"/>
      <c r="B112" s="5" t="s">
        <v>20</v>
      </c>
      <c r="C112" s="5"/>
      <c r="D112" s="5"/>
      <c r="E112" s="5"/>
      <c r="F112" s="33"/>
      <c r="G112" s="18">
        <v>3</v>
      </c>
      <c r="H112" s="48"/>
      <c r="I112" s="50" t="s">
        <v>104</v>
      </c>
      <c r="J112" s="13"/>
    </row>
    <row r="113" spans="1:10" s="17" customFormat="1" ht="18.75" x14ac:dyDescent="0.25">
      <c r="A113" s="20"/>
      <c r="B113" s="20"/>
      <c r="C113" s="20"/>
      <c r="D113" s="20"/>
      <c r="E113" s="24" t="s">
        <v>128</v>
      </c>
      <c r="F113" s="34">
        <f>F109 * H109/G109 * $H$2</f>
        <v>0</v>
      </c>
      <c r="G113" s="21"/>
      <c r="H113" s="21"/>
      <c r="I113" s="53"/>
      <c r="J113" s="43"/>
    </row>
    <row r="114" spans="1:10" s="17" customFormat="1" ht="18.75" x14ac:dyDescent="0.25">
      <c r="A114" s="26"/>
      <c r="B114" s="26"/>
      <c r="C114" s="26"/>
      <c r="D114" s="26"/>
      <c r="E114" s="25" t="s">
        <v>131</v>
      </c>
      <c r="F114" s="35">
        <f>F113</f>
        <v>0</v>
      </c>
      <c r="G114" s="27"/>
      <c r="H114" s="27"/>
      <c r="I114" s="54"/>
      <c r="J114" s="44"/>
    </row>
    <row r="115" spans="1:10" s="17" customFormat="1" ht="18.75" x14ac:dyDescent="0.25">
      <c r="A115" s="26"/>
      <c r="B115" s="26"/>
      <c r="C115" s="26"/>
      <c r="D115" s="26"/>
      <c r="E115" s="25"/>
      <c r="F115" s="35"/>
      <c r="G115" s="27"/>
      <c r="H115" s="27"/>
      <c r="I115" s="54"/>
      <c r="J115" s="44"/>
    </row>
    <row r="118" spans="1:10" s="7" customFormat="1" x14ac:dyDescent="0.25">
      <c r="E118" s="8" t="s">
        <v>6</v>
      </c>
      <c r="F118" s="36">
        <f>SUMIFS(F9:F112,$A9:$A112, "&lt;&gt;")</f>
        <v>1</v>
      </c>
      <c r="G118" s="19">
        <f>SUMIFS(G9:G112,$A9:$A112, "&lt;&gt;")</f>
        <v>252</v>
      </c>
      <c r="H118" s="19">
        <f>SUMIFS(H9:H112,$A9:$A112, "&lt;&gt;")</f>
        <v>184</v>
      </c>
      <c r="I118" s="56"/>
      <c r="J118" s="46"/>
    </row>
    <row r="119" spans="1:10" s="7" customFormat="1" ht="21.75" thickBot="1" x14ac:dyDescent="0.3">
      <c r="E119" s="8" t="s">
        <v>7</v>
      </c>
      <c r="F119" s="11"/>
      <c r="G119" s="10"/>
      <c r="H119" s="11">
        <f>H118/G118</f>
        <v>0.73015873015873012</v>
      </c>
      <c r="I119" s="56"/>
      <c r="J119" s="46"/>
    </row>
    <row r="120" spans="1:10" s="7" customFormat="1" ht="21.75" thickBot="1" x14ac:dyDescent="0.3">
      <c r="E120" s="8" t="s">
        <v>8</v>
      </c>
      <c r="F120" s="11"/>
      <c r="G120" s="10"/>
      <c r="H120" s="38">
        <f>SUM(F114,F107,F88,F59,F38)</f>
        <v>0.70516427125506076</v>
      </c>
      <c r="I120" s="56"/>
      <c r="J120" s="46"/>
    </row>
  </sheetData>
  <sheetProtection sheet="1" objects="1" scenarios="1" selectLockedCells="1"/>
  <conditionalFormatting sqref="F61 F109 F9 F40 F90">
    <cfRule type="expression" dxfId="4" priority="15">
      <formula>$F$118 &lt;&gt; 100%</formula>
    </cfRule>
  </conditionalFormatting>
  <conditionalFormatting sqref="F9:F36">
    <cfRule type="expression" dxfId="3" priority="8">
      <formula>AND(SUMIFS($F$9:$F$36, $B$9:$B$36, "&lt;&gt;") &lt;&gt; 100%, B9 &lt;&gt;"")</formula>
    </cfRule>
  </conditionalFormatting>
  <conditionalFormatting sqref="F40:F57">
    <cfRule type="expression" dxfId="2" priority="6">
      <formula>AND(SUMIFS($F$40:$F$57, $B$40:$B$57, "&lt;&gt;") &lt;&gt; 100%, B40 &lt;&gt;"")</formula>
    </cfRule>
  </conditionalFormatting>
  <conditionalFormatting sqref="F61:F86">
    <cfRule type="expression" dxfId="1" priority="2">
      <formula>AND(SUMIFS($F$61:$F$86, $B$61:$B$86, "&lt;&gt;") &lt;&gt; 100%, B61 &lt;&gt;"")</formula>
    </cfRule>
  </conditionalFormatting>
  <conditionalFormatting sqref="F90:F105">
    <cfRule type="expression" dxfId="0" priority="1">
      <formula>AND(SUMIFS($F$90:$F$105, $B$90:$B$105, "&lt;&gt;") &lt;&gt; 100%, B90 &lt;&gt;"")</formula>
    </cfRule>
  </conditionalFormatting>
  <dataValidations count="2">
    <dataValidation type="decimal" errorStyle="warning" allowBlank="1" showErrorMessage="1" errorTitle="Exceeded Earned Points Possible" error="Number of points earned exceeds maximum points possible.  Is this really what you want?" sqref="H110:H112 H11:H13 H15:H17 H19:H20 H22:H23 H25:H26 H28:H31 H33:H36 H43:H46 H49:H54 H56:H57 H63:H67 H69:H78 H80:H81 H83:H86 H92:H94 H96:H98 H100 H102:H105 H7" xr:uid="{5E4CDFC8-0C2F-4F67-890A-985EC3B8BD5C}">
      <formula1>0</formula1>
      <formula2>G7</formula2>
    </dataValidation>
    <dataValidation type="list" allowBlank="1" showErrorMessage="1" sqref="H3:H6" xr:uid="{5C4EBE8C-4D72-48B6-A13B-2820C446FD97}">
      <formula1>"Go,No Go"</formula1>
    </dataValidation>
  </dataValidations>
  <pageMargins left="0.7" right="0.7" top="0.75" bottom="0.75" header="0.3" footer="0.3"/>
  <ignoredErrors>
    <ignoredError sqref="G48 G99 G101 F37 F58 F8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VMManager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Bee-Jay</cp:lastModifiedBy>
  <dcterms:created xsi:type="dcterms:W3CDTF">2018-10-07T19:05:43Z</dcterms:created>
  <dcterms:modified xsi:type="dcterms:W3CDTF">2019-05-12T05:20:51Z</dcterms:modified>
</cp:coreProperties>
</file>