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sebashanaik/Desktop/"/>
    </mc:Choice>
  </mc:AlternateContent>
  <xr:revisionPtr revIDLastSave="0" documentId="13_ncr:1_{4E82E2F9-445D-4743-BEE6-F9A34F27EF30}" xr6:coauthVersionLast="47" xr6:coauthVersionMax="47" xr10:uidLastSave="{00000000-0000-0000-0000-000000000000}"/>
  <bookViews>
    <workbookView xWindow="60" yWindow="780" windowWidth="34500" windowHeight="19840" xr2:uid="{2BE21B43-2196-A446-891D-A561A7A1D0B1}"/>
  </bookViews>
  <sheets>
    <sheet name="Affordability" sheetId="2" r:id="rId1"/>
    <sheet name="Owing Cos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3" l="1"/>
  <c r="R13" i="3" s="1"/>
  <c r="E14" i="3"/>
  <c r="E8" i="3"/>
  <c r="E20" i="3" s="1"/>
  <c r="G13" i="2"/>
  <c r="G14" i="2" s="1"/>
  <c r="E15" i="3" l="1"/>
  <c r="G25" i="2"/>
  <c r="G26" i="2" s="1"/>
  <c r="G17" i="2"/>
  <c r="R8" i="3" s="1"/>
  <c r="R9" i="3" s="1"/>
  <c r="G8" i="2"/>
  <c r="R12" i="3" l="1"/>
  <c r="R14" i="3" s="1"/>
  <c r="E13" i="3"/>
  <c r="E9" i="3"/>
  <c r="E10" i="3" s="1"/>
  <c r="G18" i="2"/>
  <c r="G19" i="2" s="1"/>
  <c r="G29" i="2" l="1"/>
  <c r="E17" i="3"/>
  <c r="E19" i="3" s="1"/>
  <c r="E22" i="3" s="1"/>
  <c r="R15" i="3" s="1"/>
  <c r="R16" i="3" s="1"/>
  <c r="G30" i="2" l="1"/>
</calcChain>
</file>

<file path=xl/sharedStrings.xml><?xml version="1.0" encoding="utf-8"?>
<sst xmlns="http://schemas.openxmlformats.org/spreadsheetml/2006/main" count="71" uniqueCount="55">
  <si>
    <t>MONTHLY SALARY</t>
  </si>
  <si>
    <t>TOTAL ANNUAL SALARY</t>
  </si>
  <si>
    <t>ON ROAD CAR PRICE</t>
  </si>
  <si>
    <t>LOAN AMOUNT</t>
  </si>
  <si>
    <t>LOAN RATE</t>
  </si>
  <si>
    <t>EMI</t>
  </si>
  <si>
    <t>AVG COMMUTATION PER MONTH</t>
  </si>
  <si>
    <t>FUEL COST PER LITRE</t>
  </si>
  <si>
    <t xml:space="preserve">COST OF COMMUTATION PER MONTH </t>
  </si>
  <si>
    <t>SERVICE COST</t>
  </si>
  <si>
    <t>LOAN TENURE YEARS</t>
  </si>
  <si>
    <t>TOTAL COST OF COMMUTATION PER YEAR</t>
  </si>
  <si>
    <t>COST OF BUYING THE CAR</t>
  </si>
  <si>
    <t>MY INCOME</t>
  </si>
  <si>
    <t>PERCENTAGE OF MY INCOME</t>
  </si>
  <si>
    <t>DOWN PAYMENT VALUE</t>
  </si>
  <si>
    <t>DOWN PAYMENT %</t>
  </si>
  <si>
    <t>ON ROAD PRICE OF THE VEHICLE</t>
  </si>
  <si>
    <t xml:space="preserve">INTEREST PAID </t>
  </si>
  <si>
    <t>TOTAL COST OF THE VEHICLE</t>
  </si>
  <si>
    <t>COMMUTATION EXPENSES PER YEAR</t>
  </si>
  <si>
    <t>SERVICE COST PER YEAR</t>
  </si>
  <si>
    <t>INSURANCE COST PER YEAR</t>
  </si>
  <si>
    <t>FIXED COST OF OWNING THE CAR</t>
  </si>
  <si>
    <t>OPERATIONAL COST OF THE CAR</t>
  </si>
  <si>
    <t>TENURE</t>
  </si>
  <si>
    <t>TOTAL OPERATIONAL COST OF THE CAR</t>
  </si>
  <si>
    <t>TOTAL COST OF OWNING A CAR FOR 10 YEARS</t>
  </si>
  <si>
    <t>CAR VALUE AFTER 10 YEARS</t>
  </si>
  <si>
    <t>TOTAL EXPENSE ON OWNING A CAR FOR 10 YEARS</t>
  </si>
  <si>
    <t>EXPECTED RETURN</t>
  </si>
  <si>
    <t>TOTAL EXPENSE TO MAINTAIN A CAR</t>
  </si>
  <si>
    <t>MILEAGE</t>
  </si>
  <si>
    <t>TOTAL VALUE OF EMIs PER ANNUM</t>
  </si>
  <si>
    <t>OPERATIONAL COST</t>
  </si>
  <si>
    <t>BUY THE CAR AT FREE OF COST</t>
  </si>
  <si>
    <t>VALUE AT THE END OF TENURE</t>
  </si>
  <si>
    <t>MULTIPLE</t>
  </si>
  <si>
    <t>INVESTMENT</t>
  </si>
  <si>
    <t>TIME LEFT POST TENURE</t>
  </si>
  <si>
    <t>VALUE OF INVESTMENT BY 10 YEARS</t>
  </si>
  <si>
    <t>TOTAL EXPENSE ON OWNING THE CAR</t>
  </si>
  <si>
    <t xml:space="preserve">GAINS OVER AND ABOVE </t>
  </si>
  <si>
    <t>To Support Your Money Purse Channel Use the Links Below</t>
  </si>
  <si>
    <t>Compare Term Plan Here</t>
  </si>
  <si>
    <t>https://tinyurl.com/44tp7uor</t>
  </si>
  <si>
    <t>Compare Health Insurance Here</t>
  </si>
  <si>
    <t>https://tinyurl.com/pgc9dcxc</t>
  </si>
  <si>
    <t>Choose the Credit Card Which Suits Your Requirement</t>
  </si>
  <si>
    <t>State Bank Of India</t>
  </si>
  <si>
    <t>https://wee.bnking.in/c/NzRkOGY4</t>
  </si>
  <si>
    <t>Axis Bank</t>
  </si>
  <si>
    <t>https://wee.bnking.in/c/M2M3MjM1</t>
  </si>
  <si>
    <t>IDFC First Bank</t>
  </si>
  <si>
    <t>https://wee.bnking.in/ZTFkZTc1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</si>
</sst>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#,##0.00_);[Red]\(&quot;₹&quot;#,##0.00\)"/>
    <numFmt numFmtId="164" formatCode="&quot;₹&quot;#,##0.00"/>
  </numFmts>
  <fonts count="1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36"/>
      <color theme="0"/>
      <name val="Arial Bold"/>
    </font>
    <font>
      <sz val="36"/>
      <color theme="1"/>
      <name val="Arial Bold"/>
    </font>
    <font>
      <sz val="36"/>
      <color theme="0"/>
      <name val="Arial Bold"/>
    </font>
    <font>
      <u/>
      <sz val="12"/>
      <color theme="10"/>
      <name val="Aptos Narrow"/>
      <family val="2"/>
      <scheme val="minor"/>
    </font>
    <font>
      <b/>
      <sz val="24"/>
      <color theme="0"/>
      <name val="Calibri (Body)"/>
    </font>
    <font>
      <b/>
      <sz val="24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u/>
      <sz val="24"/>
      <color theme="1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u/>
      <sz val="18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indexed="64"/>
      </left>
      <right style="thick">
        <color theme="0"/>
      </right>
      <top/>
      <bottom style="thick">
        <color theme="1"/>
      </bottom>
      <diagonal/>
    </border>
    <border>
      <left style="thick">
        <color theme="0"/>
      </left>
      <right style="thick">
        <color indexed="64"/>
      </right>
      <top style="thick">
        <color theme="1"/>
      </top>
      <bottom style="thick">
        <color theme="1"/>
      </bottom>
      <diagonal/>
    </border>
    <border>
      <left style="thick">
        <color indexed="64"/>
      </left>
      <right/>
      <top/>
      <bottom/>
      <diagonal/>
    </border>
    <border>
      <left style="thick">
        <color theme="0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indexed="64"/>
      </left>
      <right/>
      <top/>
      <bottom style="thick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6" fillId="3" borderId="2" xfId="0" applyFont="1" applyFill="1" applyBorder="1" applyAlignment="1" applyProtection="1">
      <alignment horizontal="center"/>
      <protection hidden="1"/>
    </xf>
    <xf numFmtId="0" fontId="7" fillId="3" borderId="3" xfId="0" applyFont="1" applyFill="1" applyBorder="1" applyAlignment="1" applyProtection="1">
      <alignment horizontal="center"/>
      <protection hidden="1"/>
    </xf>
    <xf numFmtId="0" fontId="8" fillId="3" borderId="4" xfId="0" applyFont="1" applyFill="1" applyBorder="1" applyProtection="1">
      <protection hidden="1"/>
    </xf>
    <xf numFmtId="0" fontId="9" fillId="0" borderId="5" xfId="2" applyFont="1" applyBorder="1" applyProtection="1">
      <protection hidden="1"/>
    </xf>
    <xf numFmtId="0" fontId="8" fillId="3" borderId="6" xfId="0" applyFont="1" applyFill="1" applyBorder="1" applyProtection="1">
      <protection hidden="1"/>
    </xf>
    <xf numFmtId="0" fontId="9" fillId="0" borderId="7" xfId="2" applyFont="1" applyBorder="1" applyProtection="1">
      <protection hidden="1"/>
    </xf>
    <xf numFmtId="0" fontId="10" fillId="0" borderId="0" xfId="0" applyFont="1" applyProtection="1">
      <protection hidden="1"/>
    </xf>
    <xf numFmtId="0" fontId="8" fillId="3" borderId="8" xfId="0" applyFont="1" applyFill="1" applyBorder="1" applyAlignment="1" applyProtection="1">
      <alignment horizontal="center"/>
      <protection hidden="1"/>
    </xf>
    <xf numFmtId="0" fontId="8" fillId="3" borderId="9" xfId="0" applyFont="1" applyFill="1" applyBorder="1" applyAlignment="1" applyProtection="1">
      <alignment horizontal="center"/>
      <protection hidden="1"/>
    </xf>
    <xf numFmtId="0" fontId="8" fillId="3" borderId="10" xfId="0" applyFont="1" applyFill="1" applyBorder="1" applyProtection="1">
      <protection hidden="1"/>
    </xf>
    <xf numFmtId="0" fontId="11" fillId="0" borderId="10" xfId="2" applyFont="1" applyBorder="1" applyProtection="1">
      <protection hidden="1"/>
    </xf>
    <xf numFmtId="0" fontId="8" fillId="3" borderId="11" xfId="0" applyFont="1" applyFill="1" applyBorder="1" applyProtection="1">
      <protection hidden="1"/>
    </xf>
    <xf numFmtId="0" fontId="3" fillId="0" borderId="0" xfId="0" applyFont="1" applyProtection="1">
      <protection hidden="1"/>
    </xf>
    <xf numFmtId="0" fontId="2" fillId="3" borderId="1" xfId="0" applyFont="1" applyFill="1" applyBorder="1" applyAlignment="1" applyProtection="1">
      <alignment horizontal="center"/>
      <protection hidden="1"/>
    </xf>
    <xf numFmtId="0" fontId="3" fillId="0" borderId="1" xfId="0" applyFont="1" applyBorder="1" applyProtection="1">
      <protection hidden="1"/>
    </xf>
    <xf numFmtId="164" fontId="3" fillId="0" borderId="1" xfId="0" applyNumberFormat="1" applyFont="1" applyBorder="1" applyProtection="1">
      <protection hidden="1"/>
    </xf>
    <xf numFmtId="164" fontId="3" fillId="0" borderId="0" xfId="0" applyNumberFormat="1" applyFont="1" applyProtection="1">
      <protection hidden="1"/>
    </xf>
    <xf numFmtId="164" fontId="3" fillId="4" borderId="1" xfId="0" applyNumberFormat="1" applyFont="1" applyFill="1" applyBorder="1" applyProtection="1">
      <protection hidden="1"/>
    </xf>
    <xf numFmtId="0" fontId="3" fillId="2" borderId="1" xfId="0" applyFont="1" applyFill="1" applyBorder="1" applyProtection="1">
      <protection hidden="1"/>
    </xf>
    <xf numFmtId="8" fontId="3" fillId="0" borderId="1" xfId="0" applyNumberFormat="1" applyFont="1" applyBorder="1" applyProtection="1">
      <protection hidden="1"/>
    </xf>
    <xf numFmtId="10" fontId="3" fillId="0" borderId="1" xfId="1" applyNumberFormat="1" applyFont="1" applyBorder="1" applyProtection="1">
      <protection hidden="1"/>
    </xf>
    <xf numFmtId="10" fontId="3" fillId="0" borderId="1" xfId="1" applyNumberFormat="1" applyFont="1" applyBorder="1" applyAlignment="1" applyProtection="1">
      <protection hidden="1"/>
    </xf>
    <xf numFmtId="164" fontId="3" fillId="2" borderId="1" xfId="0" applyNumberFormat="1" applyFont="1" applyFill="1" applyBorder="1" applyProtection="1">
      <protection locked="0"/>
    </xf>
    <xf numFmtId="9" fontId="3" fillId="2" borderId="1" xfId="1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9" fontId="3" fillId="2" borderId="1" xfId="0" applyNumberFormat="1" applyFont="1" applyFill="1" applyBorder="1" applyProtection="1">
      <protection locked="0"/>
    </xf>
    <xf numFmtId="0" fontId="4" fillId="3" borderId="1" xfId="0" applyFont="1" applyFill="1" applyBorder="1" applyAlignment="1" applyProtection="1">
      <alignment horizontal="center"/>
      <protection hidden="1"/>
    </xf>
    <xf numFmtId="0" fontId="4" fillId="3" borderId="1" xfId="0" applyFont="1" applyFill="1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center"/>
      <protection hidden="1"/>
    </xf>
    <xf numFmtId="2" fontId="3" fillId="0" borderId="1" xfId="0" applyNumberFormat="1" applyFont="1" applyBorder="1" applyAlignment="1" applyProtection="1">
      <alignment horizontal="center"/>
      <protection hidden="1"/>
    </xf>
    <xf numFmtId="9" fontId="3" fillId="0" borderId="1" xfId="0" applyNumberFormat="1" applyFont="1" applyBorder="1" applyProtection="1">
      <protection hidden="1"/>
    </xf>
    <xf numFmtId="1" fontId="3" fillId="0" borderId="1" xfId="0" applyNumberFormat="1" applyFont="1" applyBorder="1" applyProtection="1">
      <protection hidden="1"/>
    </xf>
    <xf numFmtId="0" fontId="4" fillId="3" borderId="1" xfId="0" applyFont="1" applyFill="1" applyBorder="1" applyProtection="1">
      <protection hidden="1"/>
    </xf>
  </cellXfs>
  <cellStyles count="3">
    <cellStyle name="Hyperlink" xfId="2" builtinId="8"/>
    <cellStyle name="Normal" xfId="0" builtinId="0"/>
    <cellStyle name="Per cent" xfId="1" builtinId="5"/>
  </cellStyles>
  <dxfs count="2">
    <dxf>
      <font>
        <b/>
        <i val="0"/>
        <color theme="0"/>
      </font>
      <fill>
        <patternFill>
          <fgColor auto="1"/>
          <bgColor rgb="FFFF0000"/>
        </patternFill>
      </fill>
    </dxf>
    <dxf>
      <font>
        <color theme="0"/>
      </font>
      <fill>
        <patternFill>
          <fgColor auto="1"/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9098507</xdr:colOff>
      <xdr:row>1</xdr:row>
      <xdr:rowOff>322240</xdr:rowOff>
    </xdr:from>
    <xdr:to>
      <xdr:col>8</xdr:col>
      <xdr:colOff>308742</xdr:colOff>
      <xdr:row>5</xdr:row>
      <xdr:rowOff>246418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22771E7-A6FF-0D31-F7A8-0115A4C63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6567" y="890897"/>
          <a:ext cx="6014265" cy="2217760"/>
        </a:xfrm>
        <a:prstGeom prst="rect">
          <a:avLst/>
        </a:prstGeom>
      </xdr:spPr>
    </xdr:pic>
    <xdr:clientData/>
  </xdr:twoCellAnchor>
  <xdr:twoCellAnchor editAs="oneCell">
    <xdr:from>
      <xdr:col>5</xdr:col>
      <xdr:colOff>4321791</xdr:colOff>
      <xdr:row>1</xdr:row>
      <xdr:rowOff>208507</xdr:rowOff>
    </xdr:from>
    <xdr:to>
      <xdr:col>6</xdr:col>
      <xdr:colOff>189553</xdr:colOff>
      <xdr:row>5</xdr:row>
      <xdr:rowOff>446632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F4AB4AB-52BC-21BE-B84D-43B61171D1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5618"/>
        <a:stretch/>
      </xdr:blipFill>
      <xdr:spPr>
        <a:xfrm>
          <a:off x="5989851" y="777164"/>
          <a:ext cx="6084627" cy="2531707"/>
        </a:xfrm>
        <a:prstGeom prst="rect">
          <a:avLst/>
        </a:prstGeom>
      </xdr:spPr>
    </xdr:pic>
    <xdr:clientData/>
  </xdr:twoCellAnchor>
  <xdr:twoCellAnchor editAs="oneCell">
    <xdr:from>
      <xdr:col>4</xdr:col>
      <xdr:colOff>189553</xdr:colOff>
      <xdr:row>1</xdr:row>
      <xdr:rowOff>246418</xdr:rowOff>
    </xdr:from>
    <xdr:to>
      <xdr:col>5</xdr:col>
      <xdr:colOff>5266982</xdr:colOff>
      <xdr:row>5</xdr:row>
      <xdr:rowOff>132686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BAC8B68-B050-C4DB-DAF0-520A5257F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3583" y="815075"/>
          <a:ext cx="5911459" cy="2179850"/>
        </a:xfrm>
        <a:prstGeom prst="rect">
          <a:avLst/>
        </a:prstGeom>
      </xdr:spPr>
    </xdr:pic>
    <xdr:clientData/>
  </xdr:twoCellAnchor>
  <xdr:twoCellAnchor editAs="oneCell">
    <xdr:from>
      <xdr:col>11</xdr:col>
      <xdr:colOff>2233975</xdr:colOff>
      <xdr:row>4</xdr:row>
      <xdr:rowOff>489638</xdr:rowOff>
    </xdr:from>
    <xdr:to>
      <xdr:col>12</xdr:col>
      <xdr:colOff>1703883</xdr:colOff>
      <xdr:row>8</xdr:row>
      <xdr:rowOff>535542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D39A5A-742C-5630-F4E2-82CA2D46A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625059" y="2754216"/>
          <a:ext cx="3815451" cy="24175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10329139</xdr:colOff>
      <xdr:row>2</xdr:row>
      <xdr:rowOff>270040</xdr:rowOff>
    </xdr:from>
    <xdr:to>
      <xdr:col>5</xdr:col>
      <xdr:colOff>575865</xdr:colOff>
      <xdr:row>6</xdr:row>
      <xdr:rowOff>201800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BB39E8-47D7-C14D-8476-A82E8A938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90985" y="1403271"/>
          <a:ext cx="6014265" cy="2217760"/>
        </a:xfrm>
        <a:prstGeom prst="rect">
          <a:avLst/>
        </a:prstGeom>
      </xdr:spPr>
    </xdr:pic>
    <xdr:clientData/>
  </xdr:twoCellAnchor>
  <xdr:twoCellAnchor editAs="oneCell">
    <xdr:from>
      <xdr:col>3</xdr:col>
      <xdr:colOff>5103038</xdr:colOff>
      <xdr:row>2</xdr:row>
      <xdr:rowOff>156307</xdr:rowOff>
    </xdr:from>
    <xdr:to>
      <xdr:col>3</xdr:col>
      <xdr:colOff>11187665</xdr:colOff>
      <xdr:row>6</xdr:row>
      <xdr:rowOff>402014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D1BBFD-7CAD-774C-95CE-953658AEF5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5618"/>
        <a:stretch/>
      </xdr:blipFill>
      <xdr:spPr>
        <a:xfrm>
          <a:off x="7564884" y="1289538"/>
          <a:ext cx="6084627" cy="2531707"/>
        </a:xfrm>
        <a:prstGeom prst="rect">
          <a:avLst/>
        </a:prstGeom>
      </xdr:spPr>
    </xdr:pic>
    <xdr:clientData/>
  </xdr:twoCellAnchor>
  <xdr:twoCellAnchor editAs="oneCell">
    <xdr:from>
      <xdr:col>2</xdr:col>
      <xdr:colOff>312617</xdr:colOff>
      <xdr:row>2</xdr:row>
      <xdr:rowOff>145739</xdr:rowOff>
    </xdr:from>
    <xdr:to>
      <xdr:col>3</xdr:col>
      <xdr:colOff>5852846</xdr:colOff>
      <xdr:row>6</xdr:row>
      <xdr:rowOff>205300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B68C6F-DA86-E847-A8D9-23EEE1F23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3848" y="1278970"/>
          <a:ext cx="6360844" cy="2345561"/>
        </a:xfrm>
        <a:prstGeom prst="rect">
          <a:avLst/>
        </a:prstGeom>
      </xdr:spPr>
    </xdr:pic>
    <xdr:clientData/>
  </xdr:twoCellAnchor>
  <xdr:twoCellAnchor editAs="oneCell">
    <xdr:from>
      <xdr:col>16</xdr:col>
      <xdr:colOff>1016000</xdr:colOff>
      <xdr:row>0</xdr:row>
      <xdr:rowOff>78153</xdr:rowOff>
    </xdr:from>
    <xdr:to>
      <xdr:col>17</xdr:col>
      <xdr:colOff>2254739</xdr:colOff>
      <xdr:row>6</xdr:row>
      <xdr:rowOff>391012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87A85F9-E3F5-0949-90BC-06B85F9B4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72154" y="78153"/>
          <a:ext cx="10120923" cy="3732090"/>
        </a:xfrm>
        <a:prstGeom prst="rect">
          <a:avLst/>
        </a:prstGeom>
      </xdr:spPr>
    </xdr:pic>
    <xdr:clientData/>
  </xdr:twoCellAnchor>
  <xdr:twoCellAnchor editAs="oneCell">
    <xdr:from>
      <xdr:col>16</xdr:col>
      <xdr:colOff>7145626</xdr:colOff>
      <xdr:row>0</xdr:row>
      <xdr:rowOff>311894</xdr:rowOff>
    </xdr:from>
    <xdr:to>
      <xdr:col>16</xdr:col>
      <xdr:colOff>8759570</xdr:colOff>
      <xdr:row>3</xdr:row>
      <xdr:rowOff>122205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532DEC-B341-ADD8-2355-B7FA161B1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716688">
          <a:off x="34401780" y="311894"/>
          <a:ext cx="1606128" cy="1510157"/>
        </a:xfrm>
        <a:prstGeom prst="rect">
          <a:avLst/>
        </a:prstGeom>
      </xdr:spPr>
    </xdr:pic>
    <xdr:clientData/>
  </xdr:twoCellAnchor>
  <xdr:twoCellAnchor editAs="oneCell">
    <xdr:from>
      <xdr:col>8</xdr:col>
      <xdr:colOff>1947334</xdr:colOff>
      <xdr:row>4</xdr:row>
      <xdr:rowOff>67734</xdr:rowOff>
    </xdr:from>
    <xdr:to>
      <xdr:col>9</xdr:col>
      <xdr:colOff>2179598</xdr:colOff>
      <xdr:row>8</xdr:row>
      <xdr:rowOff>575733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DC6114F-21EB-779C-C602-16C17DAFD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690667" y="2370667"/>
          <a:ext cx="4516398" cy="2861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ee.bnking.in/ZTFkZTc1" TargetMode="External"/><Relationship Id="rId2" Type="http://schemas.openxmlformats.org/officeDocument/2006/relationships/hyperlink" Target="https://wee.bnking.in/c/NzRkOGY4" TargetMode="External"/><Relationship Id="rId1" Type="http://schemas.openxmlformats.org/officeDocument/2006/relationships/hyperlink" Target="https://wee.bnking.in/c/M2M3MjM1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tinyurl.com/pgc9dcxc" TargetMode="External"/><Relationship Id="rId4" Type="http://schemas.openxmlformats.org/officeDocument/2006/relationships/hyperlink" Target="https://tinyurl.com/44tp7uo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ee.bnking.in/ZTFkZTc1" TargetMode="External"/><Relationship Id="rId2" Type="http://schemas.openxmlformats.org/officeDocument/2006/relationships/hyperlink" Target="https://wee.bnking.in/c/NzRkOGY4" TargetMode="External"/><Relationship Id="rId1" Type="http://schemas.openxmlformats.org/officeDocument/2006/relationships/hyperlink" Target="https://wee.bnking.in/c/M2M3MjM1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s://tinyurl.com/pgc9dcxc" TargetMode="External"/><Relationship Id="rId4" Type="http://schemas.openxmlformats.org/officeDocument/2006/relationships/hyperlink" Target="https://tinyurl.com/44tp7u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5962D-CE6F-8A4C-8EDE-4B8FADCFD835}">
  <dimension ref="F5:M31"/>
  <sheetViews>
    <sheetView showGridLines="0" tabSelected="1" topLeftCell="A2" zoomScale="85" workbookViewId="0">
      <selection activeCell="P17" sqref="P17"/>
    </sheetView>
  </sheetViews>
  <sheetFormatPr baseColWidth="10" defaultRowHeight="45"/>
  <cols>
    <col min="1" max="5" width="10.83203125" style="13"/>
    <col min="6" max="6" width="134" style="13" bestFit="1" customWidth="1"/>
    <col min="7" max="7" width="49.1640625" style="13" customWidth="1"/>
    <col min="8" max="11" width="10.83203125" style="13"/>
    <col min="12" max="12" width="57" style="13" bestFit="1" customWidth="1"/>
    <col min="13" max="13" width="52" style="13" bestFit="1" customWidth="1"/>
    <col min="14" max="18" width="10.83203125" style="13"/>
    <col min="19" max="19" width="29.33203125" style="13" bestFit="1" customWidth="1"/>
    <col min="20" max="16384" width="10.83203125" style="13"/>
  </cols>
  <sheetData>
    <row r="5" spans="6:13" ht="46" thickBot="1"/>
    <row r="6" spans="6:13" ht="47" thickTop="1" thickBot="1">
      <c r="F6" s="14" t="s">
        <v>13</v>
      </c>
      <c r="G6" s="14"/>
    </row>
    <row r="7" spans="6:13" ht="47" thickTop="1" thickBot="1">
      <c r="F7" s="15" t="s">
        <v>0</v>
      </c>
      <c r="G7" s="23"/>
    </row>
    <row r="8" spans="6:13" ht="47" thickTop="1" thickBot="1">
      <c r="F8" s="15" t="s">
        <v>1</v>
      </c>
      <c r="G8" s="16">
        <f>G7*12</f>
        <v>0</v>
      </c>
    </row>
    <row r="9" spans="6:13" ht="47" thickTop="1" thickBot="1">
      <c r="G9" s="17"/>
    </row>
    <row r="10" spans="6:13" ht="47" thickTop="1" thickBot="1">
      <c r="F10" s="14" t="s">
        <v>12</v>
      </c>
      <c r="G10" s="14"/>
      <c r="L10" s="1" t="s">
        <v>43</v>
      </c>
      <c r="M10" s="2"/>
    </row>
    <row r="11" spans="6:13" ht="47" thickTop="1" thickBot="1">
      <c r="F11" s="15" t="s">
        <v>2</v>
      </c>
      <c r="G11" s="23"/>
      <c r="L11" s="3" t="s">
        <v>44</v>
      </c>
      <c r="M11" s="4" t="s">
        <v>45</v>
      </c>
    </row>
    <row r="12" spans="6:13" ht="47" thickTop="1" thickBot="1">
      <c r="F12" s="15" t="s">
        <v>16</v>
      </c>
      <c r="G12" s="24"/>
      <c r="L12" s="5" t="s">
        <v>46</v>
      </c>
      <c r="M12" s="6" t="s">
        <v>47</v>
      </c>
    </row>
    <row r="13" spans="6:13" ht="49" thickTop="1" thickBot="1">
      <c r="F13" s="15" t="s">
        <v>15</v>
      </c>
      <c r="G13" s="18">
        <f>G11*G12</f>
        <v>0</v>
      </c>
      <c r="L13" s="7"/>
      <c r="M13" s="7"/>
    </row>
    <row r="14" spans="6:13" ht="47" thickTop="1" thickBot="1">
      <c r="F14" s="15" t="s">
        <v>3</v>
      </c>
      <c r="G14" s="16">
        <f>G11-G13</f>
        <v>0</v>
      </c>
      <c r="L14" s="8" t="s">
        <v>48</v>
      </c>
      <c r="M14" s="9"/>
    </row>
    <row r="15" spans="6:13" ht="47" thickTop="1" thickBot="1">
      <c r="F15" s="15" t="s">
        <v>10</v>
      </c>
      <c r="G15" s="25"/>
      <c r="L15" s="10" t="s">
        <v>49</v>
      </c>
      <c r="M15" s="11" t="s">
        <v>50</v>
      </c>
    </row>
    <row r="16" spans="6:13" ht="47" thickTop="1" thickBot="1">
      <c r="F16" s="15" t="s">
        <v>4</v>
      </c>
      <c r="G16" s="26"/>
      <c r="L16" s="12" t="s">
        <v>51</v>
      </c>
      <c r="M16" s="11" t="s">
        <v>52</v>
      </c>
    </row>
    <row r="17" spans="6:13" ht="47" thickTop="1" thickBot="1">
      <c r="F17" s="15" t="s">
        <v>5</v>
      </c>
      <c r="G17" s="20" t="e">
        <f>-PMT(G16/12,G15*12,G14,0)</f>
        <v>#NUM!</v>
      </c>
      <c r="L17" s="10" t="s">
        <v>53</v>
      </c>
      <c r="M17" s="11" t="s">
        <v>54</v>
      </c>
    </row>
    <row r="18" spans="6:13" ht="47" thickTop="1" thickBot="1">
      <c r="F18" s="15" t="s">
        <v>33</v>
      </c>
      <c r="G18" s="20" t="e">
        <f>G17*12</f>
        <v>#NUM!</v>
      </c>
    </row>
    <row r="19" spans="6:13" ht="47" thickTop="1" thickBot="1">
      <c r="F19" s="15" t="s">
        <v>14</v>
      </c>
      <c r="G19" s="21" t="e">
        <f>G18/G8</f>
        <v>#NUM!</v>
      </c>
    </row>
    <row r="20" spans="6:13" ht="47" thickTop="1" thickBot="1"/>
    <row r="21" spans="6:13" ht="47" thickTop="1" thickBot="1">
      <c r="F21" s="14" t="s">
        <v>34</v>
      </c>
      <c r="G21" s="14"/>
    </row>
    <row r="22" spans="6:13" ht="47" thickTop="1" thickBot="1">
      <c r="F22" s="15" t="s">
        <v>6</v>
      </c>
      <c r="G22" s="25"/>
    </row>
    <row r="23" spans="6:13" ht="47" thickTop="1" thickBot="1">
      <c r="F23" s="15" t="s">
        <v>32</v>
      </c>
      <c r="G23" s="25"/>
    </row>
    <row r="24" spans="6:13" ht="47" thickTop="1" thickBot="1">
      <c r="F24" s="15" t="s">
        <v>7</v>
      </c>
      <c r="G24" s="23"/>
    </row>
    <row r="25" spans="6:13" ht="47" thickTop="1" thickBot="1">
      <c r="F25" s="15" t="s">
        <v>8</v>
      </c>
      <c r="G25" s="16" t="e">
        <f>(G22/G23)*G24</f>
        <v>#DIV/0!</v>
      </c>
    </row>
    <row r="26" spans="6:13" ht="47" thickTop="1" thickBot="1">
      <c r="F26" s="15" t="s">
        <v>11</v>
      </c>
      <c r="G26" s="16" t="e">
        <f>G25*12</f>
        <v>#DIV/0!</v>
      </c>
    </row>
    <row r="27" spans="6:13" ht="47" thickTop="1" thickBot="1">
      <c r="F27" s="15" t="s">
        <v>9</v>
      </c>
      <c r="G27" s="23"/>
    </row>
    <row r="28" spans="6:13" ht="47" thickTop="1" thickBot="1"/>
    <row r="29" spans="6:13" ht="47" thickTop="1" thickBot="1">
      <c r="F29" s="15" t="s">
        <v>31</v>
      </c>
      <c r="G29" s="20" t="e">
        <f>G18+G26+G27</f>
        <v>#NUM!</v>
      </c>
    </row>
    <row r="30" spans="6:13" ht="47" thickTop="1" thickBot="1">
      <c r="F30" s="15" t="s">
        <v>14</v>
      </c>
      <c r="G30" s="22" t="e">
        <f>G29/G8</f>
        <v>#NUM!</v>
      </c>
    </row>
    <row r="31" spans="6:13" ht="46" thickTop="1"/>
  </sheetData>
  <sheetProtection algorithmName="SHA-512" hashValue="WNDieky+t7lPYPvf2ScPEHLkqLFuO+MR3RLVGP4xuyuZytXxmaRMLKW/TmIfBo8jHId3PxAPvtmNwe70kRsRdw==" saltValue="AiPdD4gnXWNaYGW+qRl24Q==" spinCount="100000" sheet="1" objects="1" scenarios="1"/>
  <mergeCells count="5">
    <mergeCell ref="F21:G21"/>
    <mergeCell ref="F6:G6"/>
    <mergeCell ref="F10:G10"/>
    <mergeCell ref="L10:M10"/>
    <mergeCell ref="L14:M14"/>
  </mergeCells>
  <conditionalFormatting sqref="G19">
    <cfRule type="cellIs" dxfId="1" priority="5" operator="lessThan">
      <formula>0.3</formula>
    </cfRule>
    <cfRule type="cellIs" dxfId="0" priority="6" operator="greaterThan">
      <formula>0.3</formula>
    </cfRule>
  </conditionalFormatting>
  <hyperlinks>
    <hyperlink ref="M16" r:id="rId1" xr:uid="{7313B6C2-5F0C-584B-A3BD-B88D9CF2578D}"/>
    <hyperlink ref="M15" r:id="rId2" xr:uid="{2662FE74-67AB-2D47-B4DE-0EF00DFC8806}"/>
    <hyperlink ref="M17" r:id="rId3" xr:uid="{4874CEFA-39CD-0443-8607-38DD8656B42A}"/>
    <hyperlink ref="M11" r:id="rId4" xr:uid="{215BBBDD-A266-434E-8550-88462D5C90E3}"/>
    <hyperlink ref="M12" r:id="rId5" xr:uid="{36550A8B-8804-8143-8E25-91561C7C7828}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3F338-3E5D-E243-9254-DB883D9BFEE7}">
  <dimension ref="D6:W23"/>
  <sheetViews>
    <sheetView showGridLines="0" topLeftCell="B3" zoomScale="75" workbookViewId="0">
      <selection activeCell="U21" sqref="U21"/>
    </sheetView>
  </sheetViews>
  <sheetFormatPr baseColWidth="10" defaultRowHeight="45"/>
  <cols>
    <col min="1" max="3" width="10.83203125" style="13"/>
    <col min="4" max="4" width="160.1640625" style="13" bestFit="1" customWidth="1"/>
    <col min="5" max="5" width="46.6640625" style="13" customWidth="1"/>
    <col min="6" max="8" width="10.83203125" style="13"/>
    <col min="9" max="9" width="56.1640625" style="13" bestFit="1" customWidth="1"/>
    <col min="10" max="10" width="52.1640625" style="13" bestFit="1" customWidth="1"/>
    <col min="11" max="16" width="10.83203125" style="13"/>
    <col min="17" max="17" width="116.6640625" style="13" customWidth="1"/>
    <col min="18" max="18" width="51.83203125" style="13" customWidth="1"/>
    <col min="19" max="20" width="10.83203125" style="13"/>
    <col min="21" max="21" width="172.33203125" style="13" customWidth="1"/>
    <col min="22" max="22" width="27.6640625" style="13" bestFit="1" customWidth="1"/>
    <col min="23" max="23" width="32.83203125" style="13" bestFit="1" customWidth="1"/>
    <col min="24" max="16384" width="10.83203125" style="13"/>
  </cols>
  <sheetData>
    <row r="6" spans="4:23" s="13" customFormat="1" ht="46" thickBot="1"/>
    <row r="7" spans="4:23" s="13" customFormat="1" ht="47" thickTop="1" thickBot="1">
      <c r="D7" s="27" t="s">
        <v>23</v>
      </c>
      <c r="E7" s="27"/>
      <c r="Q7" s="27" t="s">
        <v>35</v>
      </c>
      <c r="R7" s="27"/>
    </row>
    <row r="8" spans="4:23" s="13" customFormat="1" ht="47" thickTop="1" thickBot="1">
      <c r="D8" s="15" t="s">
        <v>17</v>
      </c>
      <c r="E8" s="16">
        <f>Affordability!G11</f>
        <v>0</v>
      </c>
      <c r="Q8" s="15" t="s">
        <v>5</v>
      </c>
      <c r="R8" s="20" t="e">
        <f>Affordability!G17</f>
        <v>#NUM!</v>
      </c>
      <c r="V8" s="28" t="s">
        <v>25</v>
      </c>
      <c r="W8" s="28" t="s">
        <v>37</v>
      </c>
    </row>
    <row r="9" spans="4:23" s="13" customFormat="1" ht="47" thickTop="1" thickBot="1">
      <c r="D9" s="15" t="s">
        <v>18</v>
      </c>
      <c r="E9" s="20" t="e">
        <f>(Affordability!G17*Affordability!G15*12)-Affordability!G14</f>
        <v>#NUM!</v>
      </c>
      <c r="Q9" s="15" t="s">
        <v>38</v>
      </c>
      <c r="R9" s="20" t="e">
        <f>R8</f>
        <v>#NUM!</v>
      </c>
      <c r="V9" s="29">
        <v>4</v>
      </c>
      <c r="W9" s="30">
        <v>1.63</v>
      </c>
    </row>
    <row r="10" spans="4:23" s="13" customFormat="1" ht="47" thickTop="1" thickBot="1">
      <c r="D10" s="15" t="s">
        <v>19</v>
      </c>
      <c r="E10" s="16" t="e">
        <f>E8+E9</f>
        <v>#NUM!</v>
      </c>
      <c r="I10" s="1" t="s">
        <v>43</v>
      </c>
      <c r="J10" s="2"/>
      <c r="Q10" s="15" t="s">
        <v>25</v>
      </c>
      <c r="R10" s="15">
        <f>Affordability!G15</f>
        <v>0</v>
      </c>
      <c r="V10" s="29">
        <v>5</v>
      </c>
      <c r="W10" s="29">
        <v>1.5</v>
      </c>
    </row>
    <row r="11" spans="4:23" s="13" customFormat="1" ht="47" thickTop="1" thickBot="1">
      <c r="I11" s="3" t="s">
        <v>44</v>
      </c>
      <c r="J11" s="4" t="s">
        <v>45</v>
      </c>
      <c r="Q11" s="15" t="s">
        <v>30</v>
      </c>
      <c r="R11" s="31">
        <v>0.12</v>
      </c>
      <c r="V11" s="29">
        <v>6</v>
      </c>
      <c r="W11" s="29">
        <v>1.38</v>
      </c>
    </row>
    <row r="12" spans="4:23" s="13" customFormat="1" ht="47" thickTop="1" thickBot="1">
      <c r="D12" s="27" t="s">
        <v>24</v>
      </c>
      <c r="E12" s="27"/>
      <c r="I12" s="5" t="s">
        <v>46</v>
      </c>
      <c r="J12" s="6" t="s">
        <v>47</v>
      </c>
      <c r="Q12" s="15" t="s">
        <v>36</v>
      </c>
      <c r="R12" s="20" t="e">
        <f>FV(NOMINAL(R11,12)/12,R10*12,-R9,0)</f>
        <v>#NUM!</v>
      </c>
      <c r="V12" s="29">
        <v>7</v>
      </c>
      <c r="W12" s="29">
        <v>1.27</v>
      </c>
    </row>
    <row r="13" spans="4:23" s="13" customFormat="1" ht="49" thickTop="1" thickBot="1">
      <c r="D13" s="15" t="s">
        <v>20</v>
      </c>
      <c r="E13" s="16" t="e">
        <f>Affordability!G26</f>
        <v>#DIV/0!</v>
      </c>
      <c r="I13" s="7"/>
      <c r="J13" s="7"/>
      <c r="Q13" s="15" t="s">
        <v>39</v>
      </c>
      <c r="R13" s="32">
        <f>E16-R10</f>
        <v>10</v>
      </c>
    </row>
    <row r="14" spans="4:23" s="13" customFormat="1" ht="47" thickTop="1" thickBot="1">
      <c r="D14" s="15" t="s">
        <v>21</v>
      </c>
      <c r="E14" s="16">
        <f>Affordability!G27</f>
        <v>0</v>
      </c>
      <c r="I14" s="8" t="s">
        <v>48</v>
      </c>
      <c r="J14" s="9"/>
      <c r="Q14" s="15" t="s">
        <v>40</v>
      </c>
      <c r="R14" s="20" t="e">
        <f>FV(R11,R13,0,-R12)</f>
        <v>#NUM!</v>
      </c>
    </row>
    <row r="15" spans="4:23" s="13" customFormat="1" ht="47" thickTop="1" thickBot="1">
      <c r="D15" s="15" t="s">
        <v>22</v>
      </c>
      <c r="E15" s="16">
        <f>E8*0.03</f>
        <v>0</v>
      </c>
      <c r="I15" s="10" t="s">
        <v>49</v>
      </c>
      <c r="J15" s="11" t="s">
        <v>50</v>
      </c>
      <c r="Q15" s="15" t="s">
        <v>41</v>
      </c>
      <c r="R15" s="16" t="e">
        <f>E22</f>
        <v>#DIV/0!</v>
      </c>
    </row>
    <row r="16" spans="4:23" s="13" customFormat="1" ht="47" thickTop="1" thickBot="1">
      <c r="D16" s="15" t="s">
        <v>25</v>
      </c>
      <c r="E16" s="19">
        <v>10</v>
      </c>
      <c r="I16" s="12" t="s">
        <v>51</v>
      </c>
      <c r="J16" s="11" t="s">
        <v>52</v>
      </c>
      <c r="Q16" s="15" t="s">
        <v>42</v>
      </c>
      <c r="R16" s="20" t="e">
        <f>R14-R15</f>
        <v>#NUM!</v>
      </c>
    </row>
    <row r="17" spans="4:10" s="13" customFormat="1" ht="47" thickTop="1" thickBot="1">
      <c r="D17" s="15" t="s">
        <v>26</v>
      </c>
      <c r="E17" s="16" t="e">
        <f>(E13+E14)*E16+(E15*(E16-1))</f>
        <v>#DIV/0!</v>
      </c>
      <c r="I17" s="10" t="s">
        <v>53</v>
      </c>
      <c r="J17" s="11" t="s">
        <v>54</v>
      </c>
    </row>
    <row r="18" spans="4:10" s="13" customFormat="1" ht="47" thickTop="1" thickBot="1"/>
    <row r="19" spans="4:10" s="13" customFormat="1" ht="47" thickTop="1" thickBot="1">
      <c r="D19" s="15" t="s">
        <v>27</v>
      </c>
      <c r="E19" s="16" t="e">
        <f>E17+E10</f>
        <v>#DIV/0!</v>
      </c>
    </row>
    <row r="20" spans="4:10" s="13" customFormat="1" ht="47" thickTop="1" thickBot="1">
      <c r="D20" s="15" t="s">
        <v>28</v>
      </c>
      <c r="E20" s="16">
        <f>E8*0.3</f>
        <v>0</v>
      </c>
    </row>
    <row r="21" spans="4:10" s="13" customFormat="1" ht="47" thickTop="1" thickBot="1"/>
    <row r="22" spans="4:10" s="13" customFormat="1" ht="47" thickTop="1" thickBot="1">
      <c r="D22" s="33" t="s">
        <v>29</v>
      </c>
      <c r="E22" s="16" t="e">
        <f>E19-E20</f>
        <v>#DIV/0!</v>
      </c>
    </row>
    <row r="23" spans="4:10" s="13" customFormat="1" ht="46" thickTop="1"/>
  </sheetData>
  <sheetProtection algorithmName="SHA-512" hashValue="HIGO+mSClPAA/LIL3tzeMpFuKpCY4rKfdfFl0sSuSIdhD9yymhbBG7Gb+nVBPaP9CbQcYbu0NDH+e9nFr8WGKA==" saltValue="6eAOMP7rgz+yjP7otUL/Hg==" spinCount="100000" sheet="1" objects="1" scenarios="1"/>
  <mergeCells count="5">
    <mergeCell ref="Q7:R7"/>
    <mergeCell ref="D7:E7"/>
    <mergeCell ref="D12:E12"/>
    <mergeCell ref="I10:J10"/>
    <mergeCell ref="I14:J14"/>
  </mergeCells>
  <hyperlinks>
    <hyperlink ref="J16" r:id="rId1" xr:uid="{FC6FA7EA-B401-3A46-A076-EB69B3806EA8}"/>
    <hyperlink ref="J15" r:id="rId2" xr:uid="{E75CBFF8-DC5C-5341-B96D-DD969F1340CF}"/>
    <hyperlink ref="J17" r:id="rId3" xr:uid="{76F15DB5-2869-D649-9154-EB6570771AA8}"/>
    <hyperlink ref="J11" r:id="rId4" xr:uid="{D1AE28C0-D29D-4B4C-A367-8D9CA1BAB26E}"/>
    <hyperlink ref="J12" r:id="rId5" xr:uid="{9DCCE963-BCAF-D64E-9EFF-AE5679D9D6DF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Affordability</vt:lpstr>
      <vt:lpstr>Owing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Raise Basha Naik</cp:lastModifiedBy>
  <dcterms:created xsi:type="dcterms:W3CDTF">2024-07-03T08:16:45Z</dcterms:created>
  <dcterms:modified xsi:type="dcterms:W3CDTF">2024-07-06T12:21:23Z</dcterms:modified>
</cp:coreProperties>
</file>