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670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25725" calcMode="manual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/>
  <c r="L12" s="1"/>
  <c r="M12" l="1"/>
  <c r="AH17" i="1"/>
  <c r="AH15"/>
  <c r="AH16" s="1"/>
  <c r="AG13"/>
  <c r="AE15"/>
  <c r="AE17" s="1"/>
  <c r="AE20" s="1"/>
  <c r="AI13"/>
  <c r="AH10"/>
  <c r="AH13" s="1"/>
  <c r="AA23" i="6"/>
  <c r="Z23"/>
  <c r="AC21"/>
  <c r="X22"/>
  <c r="V22"/>
  <c r="AC13" i="1"/>
  <c r="AD13"/>
  <c r="AE13"/>
  <c r="AF13"/>
  <c r="AE10"/>
  <c r="AA12" i="6"/>
  <c r="K10" i="2"/>
  <c r="K11"/>
  <c r="N10"/>
  <c r="AA8" i="6"/>
  <c r="AB15" i="1"/>
  <c r="H17" i="3"/>
  <c r="H3"/>
  <c r="H6"/>
  <c r="H9"/>
  <c r="H12"/>
  <c r="H15"/>
  <c r="AB17" i="1"/>
  <c r="AB18"/>
  <c r="AA13"/>
  <c r="S10" i="6"/>
  <c r="O10"/>
  <c r="M12"/>
  <c r="Y15" i="1"/>
  <c r="AB10"/>
  <c r="AB13" s="1"/>
  <c r="O11" i="6"/>
  <c r="L10"/>
  <c r="K7" i="2"/>
  <c r="N8"/>
  <c r="G17" i="3"/>
  <c r="Y21" i="1"/>
  <c r="Y20"/>
  <c r="Y22" s="1"/>
  <c r="X13"/>
  <c r="Y10"/>
  <c r="Y13" s="1"/>
  <c r="G3" i="3"/>
  <c r="N6" i="2"/>
  <c r="M6" s="1"/>
  <c r="V24" i="1"/>
  <c r="V23"/>
  <c r="V22"/>
  <c r="V21"/>
  <c r="O6" i="6"/>
  <c r="V15" i="1"/>
  <c r="V13"/>
  <c r="U13"/>
  <c r="V10"/>
  <c r="K8" i="2"/>
  <c r="K9"/>
  <c r="T23" i="1"/>
  <c r="T24" s="1"/>
  <c r="K6" i="2"/>
  <c r="R13" i="1"/>
  <c r="S10"/>
  <c r="S13"/>
  <c r="L17"/>
  <c r="L13"/>
  <c r="E4" i="7"/>
  <c r="F4"/>
  <c r="F3"/>
  <c r="M10" i="1"/>
  <c r="F17" i="3"/>
  <c r="K5" i="2"/>
  <c r="O13" i="1"/>
  <c r="O17" s="1"/>
  <c r="P10"/>
  <c r="I15"/>
  <c r="I17" s="1"/>
  <c r="J13"/>
  <c r="M5"/>
  <c r="M13" s="1"/>
  <c r="K4" i="2"/>
  <c r="F13" i="1"/>
  <c r="I13"/>
  <c r="AE16" l="1"/>
  <c r="Z22" i="6"/>
  <c r="M10" i="2"/>
  <c r="L10"/>
  <c r="AB19" i="1"/>
  <c r="L6" i="2"/>
  <c r="M8"/>
  <c r="L8"/>
  <c r="P5" i="1"/>
  <c r="P13" s="1"/>
  <c r="E3" i="3"/>
  <c r="G15"/>
  <c r="G12"/>
  <c r="G9"/>
  <c r="N2" i="2"/>
  <c r="D3" i="4"/>
  <c r="I17" s="1"/>
  <c r="I14"/>
  <c r="G17"/>
  <c r="G14"/>
  <c r="G15" s="1"/>
  <c r="D2"/>
  <c r="D17" i="3"/>
  <c r="K3" i="2"/>
  <c r="K2"/>
  <c r="F3" i="3"/>
  <c r="F6"/>
  <c r="F9"/>
  <c r="F12"/>
  <c r="F15"/>
  <c r="E17"/>
  <c r="N4" i="2" s="1"/>
  <c r="M4" s="1"/>
  <c r="E9" i="3"/>
  <c r="E6"/>
  <c r="E12"/>
  <c r="E15"/>
  <c r="G5" i="1"/>
  <c r="G13" s="1"/>
  <c r="C17" i="3"/>
  <c r="D15"/>
  <c r="D12"/>
  <c r="D6"/>
  <c r="D3"/>
  <c r="C12"/>
  <c r="C9"/>
  <c r="C3"/>
  <c r="C6"/>
  <c r="D13" i="1"/>
  <c r="C13"/>
  <c r="C15" s="1"/>
  <c r="X23" i="6" l="1"/>
  <c r="L2" i="2"/>
  <c r="I15" i="4"/>
  <c r="L4" i="2"/>
  <c r="M2"/>
  <c r="I16" i="4"/>
  <c r="F15" i="1"/>
  <c r="D17"/>
  <c r="D24"/>
  <c r="G17" l="1"/>
  <c r="G24"/>
</calcChain>
</file>

<file path=xl/comments1.xml><?xml version="1.0" encoding="utf-8"?>
<comments xmlns="http://schemas.openxmlformats.org/spreadsheetml/2006/main">
  <authors>
    <author>1549759</author>
  </authors>
  <commentList>
    <comment ref="T5" authorId="0">
      <text>
        <r>
          <rPr>
            <b/>
            <sz val="9"/>
            <color indexed="81"/>
            <rFont val="Tahoma"/>
            <family val="2"/>
          </rPr>
          <t xml:space="preserve">vinoth : 5000
Madhan Raj : 2250
Rajesh: 2250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first month shared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first month shared</t>
        </r>
        <r>
          <rPr>
            <sz val="9"/>
            <color indexed="81"/>
            <rFont val="Tahoma"/>
            <family val="2"/>
          </rPr>
          <t xml:space="preserve">
include may month 4 month and  vacate the room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first month shared</t>
        </r>
        <r>
          <rPr>
            <sz val="9"/>
            <color indexed="81"/>
            <rFont val="Tahoma"/>
            <family val="2"/>
          </rPr>
          <t xml:space="preserve">
include may month 4 month and  vacate the room</t>
        </r>
      </text>
    </comment>
    <comment ref="AC6" authorId="0">
      <text>
        <r>
          <rPr>
            <b/>
            <sz val="9"/>
            <color indexed="81"/>
            <rFont val="Tahoma"/>
            <family val="2"/>
          </rPr>
          <t>first month shared</t>
        </r>
        <r>
          <rPr>
            <sz val="9"/>
            <color indexed="81"/>
            <rFont val="Tahoma"/>
            <family val="2"/>
          </rPr>
          <t xml:space="preserve">
include may month 4 month and  vacate the room</t>
        </r>
      </text>
    </comment>
  </commentList>
</comments>
</file>

<file path=xl/comments2.xml><?xml version="1.0" encoding="utf-8"?>
<comments xmlns="http://schemas.openxmlformats.org/spreadsheetml/2006/main">
  <authors>
    <author>1549759</author>
  </authors>
  <commentList>
    <comment ref="M2" authorId="0">
      <text>
        <r>
          <rPr>
            <sz val="9"/>
            <color indexed="81"/>
            <rFont val="Tahoma"/>
            <family val="2"/>
          </rPr>
          <t xml:space="preserve">last month pending is settled.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pending 600</t>
        </r>
      </text>
    </comment>
    <comment ref="J3" authorId="0">
      <text>
        <r>
          <rPr>
            <sz val="9"/>
            <color indexed="81"/>
            <rFont val="Tahoma"/>
            <family val="2"/>
          </rPr>
          <t xml:space="preserve">500 from proof house
</t>
        </r>
      </text>
    </comment>
    <comment ref="M4" authorId="0">
      <text>
        <r>
          <rPr>
            <sz val="9"/>
            <color indexed="81"/>
            <rFont val="Tahoma"/>
            <family val="2"/>
          </rPr>
          <t xml:space="preserve">for last month pay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rec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1549759: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2000 Pending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300 Pend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1549759</author>
  </authors>
  <commentList>
    <comment ref="B3" authorId="0">
      <text>
        <r>
          <rPr>
            <sz val="9"/>
            <color indexed="81"/>
            <rFont val="Tahoma"/>
            <family val="2"/>
          </rPr>
          <t xml:space="preserve">1st house
</t>
        </r>
      </text>
    </comment>
    <comment ref="G7" authorId="0">
      <text>
        <r>
          <rPr>
            <sz val="9"/>
            <color indexed="81"/>
            <rFont val="Tahoma"/>
            <family val="2"/>
          </rPr>
          <t xml:space="preserve">already : 2938
Madan share: 5200
My share : 6600
</t>
        </r>
      </text>
    </comment>
  </commentList>
</comments>
</file>

<file path=xl/comments4.xml><?xml version="1.0" encoding="utf-8"?>
<comments xmlns="http://schemas.openxmlformats.org/spreadsheetml/2006/main">
  <authors>
    <author>1549759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Adv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fight Charge for Nov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1549759</author>
  </authors>
  <commentList>
    <comment ref="AD2" authorId="0">
      <text>
        <r>
          <rPr>
            <b/>
            <sz val="9"/>
            <color indexed="81"/>
            <rFont val="Tahoma"/>
            <charset val="1"/>
          </rPr>
          <t>filght Ticket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2" authorId="0">
      <text>
        <r>
          <rPr>
            <sz val="9"/>
            <color indexed="81"/>
            <rFont val="Tahoma"/>
            <charset val="1"/>
          </rPr>
          <t xml:space="preserve">AUG EB - We have rec and given  to wife.
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ticket to tiruchendur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0">
      <text>
        <r>
          <rPr>
            <sz val="9"/>
            <color indexed="81"/>
            <rFont val="Tahoma"/>
            <family val="2"/>
          </rPr>
          <t xml:space="preserve">ticket to tiruchendur
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20k to ranjana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remain 40 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0">
      <text>
        <r>
          <rPr>
            <b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>
      <text>
        <r>
          <rPr>
            <sz val="9"/>
            <color indexed="81"/>
            <rFont val="Tahoma"/>
            <family val="2"/>
          </rPr>
          <t xml:space="preserve">2K give extra
</t>
        </r>
      </text>
    </comment>
    <comment ref="Z11" authorId="0">
      <text>
        <r>
          <rPr>
            <b/>
            <sz val="9"/>
            <color indexed="81"/>
            <rFont val="Tahoma"/>
            <charset val="1"/>
          </rPr>
          <t>20k kaadan from wife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<sst xmlns="http://schemas.openxmlformats.org/spreadsheetml/2006/main" count="306" uniqueCount="197">
  <si>
    <t>Received</t>
  </si>
  <si>
    <t>Rent Amount on Nov 2016</t>
  </si>
  <si>
    <t>No Received</t>
  </si>
  <si>
    <t>Shiva Account</t>
  </si>
  <si>
    <t>Rdo</t>
  </si>
  <si>
    <t>Optimisim</t>
  </si>
  <si>
    <t>ATM</t>
  </si>
  <si>
    <t>Durga Motor</t>
  </si>
  <si>
    <t>Durai</t>
  </si>
  <si>
    <t>Proof house</t>
  </si>
  <si>
    <t>Muthuvel</t>
  </si>
  <si>
    <t>Car shed</t>
  </si>
  <si>
    <t>Total</t>
  </si>
  <si>
    <t>Name</t>
  </si>
  <si>
    <t>Sl.no</t>
  </si>
  <si>
    <t>Madhan</t>
  </si>
  <si>
    <t xml:space="preserve">TV EMI 13 </t>
  </si>
  <si>
    <t>Last reading</t>
  </si>
  <si>
    <t>amount</t>
  </si>
  <si>
    <t>Unit</t>
  </si>
  <si>
    <t>current</t>
  </si>
  <si>
    <t>271(house)</t>
  </si>
  <si>
    <t>38(Shop)</t>
  </si>
  <si>
    <t>39(house)</t>
  </si>
  <si>
    <t>35(shop)</t>
  </si>
  <si>
    <t>40(house)</t>
  </si>
  <si>
    <t>Date</t>
  </si>
  <si>
    <t>Poof house</t>
  </si>
  <si>
    <t>Shiva</t>
  </si>
  <si>
    <t>Real State</t>
  </si>
  <si>
    <t>Total Amount</t>
  </si>
  <si>
    <t>Current</t>
  </si>
  <si>
    <t>Debit</t>
  </si>
  <si>
    <t xml:space="preserve">Total Amount after Expense </t>
  </si>
  <si>
    <t>Amount to Pay(me)</t>
  </si>
  <si>
    <t>Rent Amount on Dec 2016</t>
  </si>
  <si>
    <t>Rent</t>
  </si>
  <si>
    <t>Gold saving</t>
  </si>
  <si>
    <t>Dongle</t>
  </si>
  <si>
    <t>Sc Loan</t>
  </si>
  <si>
    <t xml:space="preserve">Air Fight (Oct) </t>
  </si>
  <si>
    <t xml:space="preserve">Malaysia </t>
  </si>
  <si>
    <t xml:space="preserve">TV EMI 14 </t>
  </si>
  <si>
    <t>Comments</t>
  </si>
  <si>
    <t>Madhan Shop</t>
  </si>
  <si>
    <t>HSBC</t>
  </si>
  <si>
    <t>total</t>
  </si>
  <si>
    <t>Remain</t>
  </si>
  <si>
    <t>Last month Bal</t>
  </si>
  <si>
    <t>Recharge</t>
  </si>
  <si>
    <t>Last HBC bal</t>
  </si>
  <si>
    <t xml:space="preserve">share </t>
  </si>
  <si>
    <t>Wife KVB</t>
  </si>
  <si>
    <t xml:space="preserve">Need to get </t>
  </si>
  <si>
    <t>from EB</t>
  </si>
  <si>
    <t>1nd Month</t>
  </si>
  <si>
    <t>12500 Tax</t>
  </si>
  <si>
    <t>Credit</t>
  </si>
  <si>
    <t>R Total</t>
  </si>
  <si>
    <t>Rent Amount on Jan 2017</t>
  </si>
  <si>
    <t>2nd month</t>
  </si>
  <si>
    <t>Spend Amt</t>
  </si>
  <si>
    <t xml:space="preserve">Date </t>
  </si>
  <si>
    <t xml:space="preserve">Income </t>
  </si>
  <si>
    <t>Spend</t>
  </si>
  <si>
    <t>Room Adv, For Stay</t>
  </si>
  <si>
    <t>Room Rent , For Stay</t>
  </si>
  <si>
    <t xml:space="preserve">Dec </t>
  </si>
  <si>
    <t xml:space="preserve">Room Adv for family, For Stay </t>
  </si>
  <si>
    <t>INR</t>
  </si>
  <si>
    <t>Jan</t>
  </si>
  <si>
    <t>Rent Amount on Feb 2017</t>
  </si>
  <si>
    <t>Rent Amount on March 2017</t>
  </si>
  <si>
    <t>Feb</t>
  </si>
  <si>
    <t>Feb Spent</t>
  </si>
  <si>
    <t>Mobile</t>
  </si>
  <si>
    <t>Toy</t>
  </si>
  <si>
    <t>Dress</t>
  </si>
  <si>
    <t>Gold</t>
  </si>
  <si>
    <t>chit</t>
  </si>
  <si>
    <t>Mama</t>
  </si>
  <si>
    <t xml:space="preserve">Feb </t>
  </si>
  <si>
    <t>Payment</t>
  </si>
  <si>
    <t>HDFC</t>
  </si>
  <si>
    <t>Chit</t>
  </si>
  <si>
    <t>3nd Month</t>
  </si>
  <si>
    <t>4nd Month</t>
  </si>
  <si>
    <t>SCB (L)</t>
  </si>
  <si>
    <t>SCB (A)</t>
  </si>
  <si>
    <t xml:space="preserve">Wife </t>
  </si>
  <si>
    <t>Product name</t>
  </si>
  <si>
    <t>Amount used</t>
  </si>
  <si>
    <t>Profit/Lose</t>
  </si>
  <si>
    <t>Intial Amount</t>
  </si>
  <si>
    <t>Learned</t>
  </si>
  <si>
    <t>Remaining  Amount</t>
  </si>
  <si>
    <t>SilverMic Jun</t>
  </si>
  <si>
    <t>Only Square Off Script</t>
  </si>
  <si>
    <t>Add on Intial Amount</t>
  </si>
  <si>
    <t>Market Investment 2017</t>
  </si>
  <si>
    <t>Withdraw Amt</t>
  </si>
  <si>
    <t xml:space="preserve">March </t>
  </si>
  <si>
    <t>Redu 3000 due to demolization</t>
  </si>
  <si>
    <t>March</t>
  </si>
  <si>
    <t xml:space="preserve">wife </t>
  </si>
  <si>
    <t>April</t>
  </si>
  <si>
    <t>hsbc</t>
  </si>
  <si>
    <t>Rent Amount on April 2017</t>
  </si>
  <si>
    <t>1000 Rs rent increased</t>
  </si>
  <si>
    <t>5nd Month</t>
  </si>
  <si>
    <t>LIC Card</t>
  </si>
  <si>
    <t>SCB</t>
  </si>
  <si>
    <t xml:space="preserve">Chit </t>
  </si>
  <si>
    <t>wife</t>
  </si>
  <si>
    <t>given to wife</t>
  </si>
  <si>
    <t>Courier Office</t>
  </si>
  <si>
    <t>Tax amount</t>
  </si>
  <si>
    <t xml:space="preserve">Rajesh </t>
  </si>
  <si>
    <t>Month</t>
  </si>
  <si>
    <t>Income</t>
  </si>
  <si>
    <t xml:space="preserve">house </t>
  </si>
  <si>
    <t xml:space="preserve">Cameron </t>
  </si>
  <si>
    <t xml:space="preserve">medical </t>
  </si>
  <si>
    <t>LIC</t>
  </si>
  <si>
    <t>2 month pending</t>
  </si>
  <si>
    <t>Adv 50,000</t>
  </si>
  <si>
    <t>Jhon Macha marriage</t>
  </si>
  <si>
    <t>patti</t>
  </si>
  <si>
    <t>sami nadar Moi</t>
  </si>
  <si>
    <t>Moi Chitti</t>
  </si>
  <si>
    <t>May</t>
  </si>
  <si>
    <t>June</t>
  </si>
  <si>
    <t xml:space="preserve">LIC </t>
  </si>
  <si>
    <t>Rent Amount on May 2017</t>
  </si>
  <si>
    <t>he came into unit.</t>
  </si>
  <si>
    <t>3 month pending</t>
  </si>
  <si>
    <t>6nd Month</t>
  </si>
  <si>
    <t xml:space="preserve">Total Amt </t>
  </si>
  <si>
    <t>Motor</t>
  </si>
  <si>
    <t>Vinoth</t>
  </si>
  <si>
    <t>LIC term</t>
  </si>
  <si>
    <t xml:space="preserve">July </t>
  </si>
  <si>
    <t>door</t>
  </si>
  <si>
    <t>ticket Travel to tirunchendur</t>
  </si>
  <si>
    <t>total spend amt</t>
  </si>
  <si>
    <t>share amt</t>
  </si>
  <si>
    <t>share amount plus Ticket amount</t>
  </si>
  <si>
    <t>pluming work</t>
  </si>
  <si>
    <t>Rajesh</t>
  </si>
  <si>
    <t>Rent Amount on June 2017</t>
  </si>
  <si>
    <t>7nd Month</t>
  </si>
  <si>
    <t>4 month pending</t>
  </si>
  <si>
    <t>toal Amt</t>
  </si>
  <si>
    <t>Jaya barathi chiti moi</t>
  </si>
  <si>
    <t>Painter</t>
  </si>
  <si>
    <t>Valar Anni moi</t>
  </si>
  <si>
    <t>Remainig Amt</t>
  </si>
  <si>
    <t xml:space="preserve">chit </t>
  </si>
  <si>
    <t>30 K remainig</t>
  </si>
  <si>
    <t>35 K adv is there without share</t>
  </si>
  <si>
    <t>Rec and Pay for Deposit</t>
  </si>
  <si>
    <t>Courier</t>
  </si>
  <si>
    <t>madhan share amt</t>
  </si>
  <si>
    <t>rajesh share amt</t>
  </si>
  <si>
    <t>Track</t>
  </si>
  <si>
    <t>track</t>
  </si>
  <si>
    <t>Plumber</t>
  </si>
  <si>
    <t>Rent Amount on July 2017</t>
  </si>
  <si>
    <t>8nd Month</t>
  </si>
  <si>
    <t>Toal Amt</t>
  </si>
  <si>
    <t>Overall</t>
  </si>
  <si>
    <t>August</t>
  </si>
  <si>
    <t>sewage</t>
  </si>
  <si>
    <t>Remaining</t>
  </si>
  <si>
    <t>madhan raj</t>
  </si>
  <si>
    <t>1 month  (new Place)</t>
  </si>
  <si>
    <t>1st house</t>
  </si>
  <si>
    <t>Optimism wait machine</t>
  </si>
  <si>
    <t>remain</t>
  </si>
  <si>
    <t xml:space="preserve">Debit </t>
  </si>
  <si>
    <t>on Oct</t>
  </si>
  <si>
    <t>July+Aug+Sep+Nov+Dec on Sep</t>
  </si>
  <si>
    <t>September</t>
  </si>
  <si>
    <t>Rent Amount on Aug 2017</t>
  </si>
  <si>
    <t>9th Month</t>
  </si>
  <si>
    <t>1k Increased</t>
  </si>
  <si>
    <t>madhan</t>
  </si>
  <si>
    <t>Kovil Vari</t>
  </si>
  <si>
    <t>Last month Paid</t>
  </si>
  <si>
    <t>AMT to Pay me</t>
  </si>
  <si>
    <t>allahabad</t>
  </si>
  <si>
    <t>KVB</t>
  </si>
  <si>
    <t>Pending</t>
  </si>
  <si>
    <t>October</t>
  </si>
  <si>
    <t xml:space="preserve">Below are related to transfer </t>
  </si>
  <si>
    <t>Rent Amount on September 2017</t>
  </si>
  <si>
    <t>10 th Month</t>
  </si>
</sst>
</file>

<file path=xl/styles.xml><?xml version="1.0" encoding="utf-8"?>
<styleSheet xmlns="http://schemas.openxmlformats.org/spreadsheetml/2006/main">
  <fonts count="8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0" borderId="0" xfId="0" applyFont="1"/>
    <xf numFmtId="17" fontId="1" fillId="0" borderId="1" xfId="0" applyNumberFormat="1" applyFont="1" applyBorder="1"/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0" borderId="2" xfId="0" applyFont="1" applyBorder="1"/>
    <xf numFmtId="0" fontId="1" fillId="2" borderId="1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3" fontId="0" fillId="5" borderId="1" xfId="0" applyNumberFormat="1" applyFill="1" applyBorder="1" applyAlignment="1">
      <alignment horizontal="center"/>
    </xf>
    <xf numFmtId="0" fontId="1" fillId="5" borderId="0" xfId="0" applyFont="1" applyFill="1"/>
    <xf numFmtId="14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" fontId="0" fillId="5" borderId="1" xfId="0" applyNumberFormat="1" applyFill="1" applyBorder="1" applyAlignment="1">
      <alignment horizontal="center"/>
    </xf>
    <xf numFmtId="0" fontId="1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6" borderId="0" xfId="0" applyFont="1" applyFill="1"/>
    <xf numFmtId="17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17" fontId="1" fillId="0" borderId="1" xfId="0" applyNumberFormat="1" applyFont="1" applyBorder="1" applyAlignment="1">
      <alignment horizontal="center"/>
    </xf>
    <xf numFmtId="0" fontId="0" fillId="6" borderId="0" xfId="0" applyFill="1"/>
    <xf numFmtId="16" fontId="0" fillId="6" borderId="0" xfId="0" applyNumberFormat="1" applyFill="1"/>
    <xf numFmtId="16" fontId="1" fillId="0" borderId="0" xfId="0" applyNumberFormat="1" applyFont="1"/>
    <xf numFmtId="3" fontId="0" fillId="0" borderId="0" xfId="0" applyNumberFormat="1"/>
    <xf numFmtId="0" fontId="1" fillId="0" borderId="7" xfId="0" applyFont="1" applyBorder="1"/>
    <xf numFmtId="0" fontId="1" fillId="3" borderId="1" xfId="0" applyFont="1" applyFill="1" applyBorder="1"/>
    <xf numFmtId="14" fontId="1" fillId="0" borderId="1" xfId="0" applyNumberFormat="1" applyFont="1" applyBorder="1"/>
    <xf numFmtId="0" fontId="0" fillId="7" borderId="0" xfId="0" applyFill="1"/>
    <xf numFmtId="16" fontId="0" fillId="7" borderId="0" xfId="0" applyNumberFormat="1" applyFill="1"/>
    <xf numFmtId="3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/>
    <xf numFmtId="0" fontId="0" fillId="8" borderId="0" xfId="0" applyFill="1"/>
    <xf numFmtId="16" fontId="0" fillId="8" borderId="0" xfId="0" applyNumberFormat="1" applyFill="1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top"/>
    </xf>
    <xf numFmtId="0" fontId="5" fillId="6" borderId="0" xfId="0" applyFont="1" applyFill="1"/>
    <xf numFmtId="0" fontId="0" fillId="9" borderId="0" xfId="0" applyFill="1"/>
    <xf numFmtId="16" fontId="0" fillId="9" borderId="0" xfId="0" applyNumberFormat="1" applyFill="1"/>
    <xf numFmtId="14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0" fontId="1" fillId="3" borderId="0" xfId="0" applyFont="1" applyFill="1" applyBorder="1"/>
    <xf numFmtId="0" fontId="1" fillId="0" borderId="1" xfId="0" applyFont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0" fillId="10" borderId="0" xfId="0" applyFill="1"/>
    <xf numFmtId="14" fontId="0" fillId="10" borderId="0" xfId="0" applyNumberFormat="1" applyFill="1"/>
    <xf numFmtId="0" fontId="1" fillId="0" borderId="0" xfId="0" applyFont="1" applyAlignment="1">
      <alignment wrapText="1"/>
    </xf>
    <xf numFmtId="0" fontId="0" fillId="11" borderId="0" xfId="0" applyFill="1"/>
    <xf numFmtId="3" fontId="0" fillId="11" borderId="0" xfId="0" applyNumberFormat="1" applyFill="1"/>
    <xf numFmtId="0" fontId="1" fillId="2" borderId="1" xfId="0" applyFont="1" applyFill="1" applyBorder="1" applyAlignment="1">
      <alignment horizontal="left" vertical="center"/>
    </xf>
    <xf numFmtId="0" fontId="1" fillId="0" borderId="9" xfId="0" applyFont="1" applyFill="1" applyBorder="1"/>
    <xf numFmtId="0" fontId="1" fillId="0" borderId="4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4" borderId="0" xfId="0" applyFill="1"/>
    <xf numFmtId="3" fontId="0" fillId="4" borderId="0" xfId="0" applyNumberFormat="1" applyFill="1"/>
    <xf numFmtId="0" fontId="0" fillId="12" borderId="0" xfId="0" applyFill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2" borderId="0" xfId="0" applyFont="1" applyFill="1" applyBorder="1"/>
    <xf numFmtId="0" fontId="0" fillId="13" borderId="0" xfId="0" applyFill="1"/>
    <xf numFmtId="17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14" borderId="0" xfId="0" applyFill="1"/>
    <xf numFmtId="3" fontId="0" fillId="14" borderId="0" xfId="0" applyNumberFormat="1" applyFill="1"/>
    <xf numFmtId="0" fontId="1" fillId="2" borderId="1" xfId="0" applyFont="1" applyFill="1" applyBorder="1" applyAlignment="1">
      <alignment horizontal="left" vertical="center"/>
    </xf>
    <xf numFmtId="17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0" borderId="8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6" fontId="0" fillId="10" borderId="0" xfId="0" applyNumberFormat="1" applyFill="1"/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5"/>
  <sheetViews>
    <sheetView zoomScale="75" zoomScaleNormal="75" workbookViewId="0">
      <pane xSplit="2" ySplit="1" topLeftCell="AG2" activePane="bottomRight" state="frozen"/>
      <selection pane="topRight" activeCell="C1" sqref="C1"/>
      <selection pane="bottomLeft" activeCell="A2" sqref="A2"/>
      <selection pane="bottomRight" activeCell="AL15" sqref="AL15"/>
    </sheetView>
  </sheetViews>
  <sheetFormatPr defaultRowHeight="14.25"/>
  <cols>
    <col min="1" max="1" width="6.25" customWidth="1"/>
    <col min="2" max="2" width="13.5" customWidth="1"/>
    <col min="3" max="3" width="9.625" customWidth="1"/>
    <col min="4" max="4" width="11.25" customWidth="1"/>
    <col min="5" max="7" width="5.875" customWidth="1"/>
    <col min="8" max="8" width="9" customWidth="1"/>
    <col min="9" max="9" width="5.875" customWidth="1"/>
    <col min="10" max="10" width="11.25" customWidth="1"/>
    <col min="11" max="11" width="5.875" customWidth="1"/>
    <col min="12" max="12" width="8.625" customWidth="1"/>
    <col min="13" max="13" width="11.375" customWidth="1"/>
    <col min="14" max="15" width="5.875" customWidth="1"/>
    <col min="16" max="16" width="11.375" customWidth="1"/>
    <col min="17" max="17" width="5.875" customWidth="1"/>
    <col min="18" max="18" width="18.625" customWidth="1"/>
    <col min="19" max="19" width="11.375" customWidth="1"/>
    <col min="20" max="20" width="20.25" customWidth="1"/>
    <col min="21" max="21" width="13.5" customWidth="1"/>
    <col min="22" max="22" width="13.875" customWidth="1"/>
    <col min="23" max="23" width="20.25" customWidth="1"/>
    <col min="24" max="24" width="26.75" customWidth="1"/>
    <col min="25" max="25" width="11.375" customWidth="1"/>
    <col min="26" max="26" width="15.5" customWidth="1"/>
    <col min="27" max="27" width="10" hidden="1" customWidth="1"/>
    <col min="28" max="28" width="16.125" hidden="1" customWidth="1"/>
    <col min="29" max="29" width="26.625" hidden="1" customWidth="1"/>
    <col min="30" max="30" width="18.5" customWidth="1"/>
    <col min="31" max="31" width="11.375" bestFit="1" customWidth="1"/>
    <col min="32" max="32" width="18.625" bestFit="1" customWidth="1"/>
    <col min="34" max="34" width="20.25" customWidth="1"/>
  </cols>
  <sheetData>
    <row r="1" spans="1:35" ht="25.5" customHeight="1">
      <c r="A1" s="91" t="s">
        <v>14</v>
      </c>
      <c r="B1" s="91" t="s">
        <v>13</v>
      </c>
      <c r="C1" s="91" t="s">
        <v>1</v>
      </c>
      <c r="D1" s="91"/>
      <c r="E1" s="95" t="s">
        <v>43</v>
      </c>
      <c r="F1" s="91" t="s">
        <v>35</v>
      </c>
      <c r="G1" s="91"/>
      <c r="H1" s="92" t="s">
        <v>43</v>
      </c>
      <c r="I1" s="91" t="s">
        <v>59</v>
      </c>
      <c r="J1" s="91"/>
      <c r="K1" s="92" t="s">
        <v>43</v>
      </c>
      <c r="L1" s="91" t="s">
        <v>71</v>
      </c>
      <c r="M1" s="91"/>
      <c r="N1" s="92" t="s">
        <v>43</v>
      </c>
      <c r="O1" s="91" t="s">
        <v>72</v>
      </c>
      <c r="P1" s="91"/>
      <c r="Q1" s="92" t="s">
        <v>43</v>
      </c>
      <c r="R1" s="91" t="s">
        <v>107</v>
      </c>
      <c r="S1" s="91"/>
      <c r="T1" s="92" t="s">
        <v>43</v>
      </c>
      <c r="U1" s="91" t="s">
        <v>133</v>
      </c>
      <c r="V1" s="91"/>
      <c r="W1" s="92" t="s">
        <v>43</v>
      </c>
      <c r="X1" s="91" t="s">
        <v>149</v>
      </c>
      <c r="Y1" s="91"/>
      <c r="Z1" s="92" t="s">
        <v>43</v>
      </c>
      <c r="AA1" s="91" t="s">
        <v>167</v>
      </c>
      <c r="AB1" s="91"/>
      <c r="AC1" s="92" t="s">
        <v>43</v>
      </c>
      <c r="AD1" s="91" t="s">
        <v>183</v>
      </c>
      <c r="AE1" s="91"/>
      <c r="AF1" s="92" t="s">
        <v>43</v>
      </c>
      <c r="AG1" s="91" t="s">
        <v>195</v>
      </c>
      <c r="AH1" s="91"/>
      <c r="AI1" s="92" t="s">
        <v>43</v>
      </c>
    </row>
    <row r="2" spans="1:35">
      <c r="A2" s="91"/>
      <c r="B2" s="91"/>
      <c r="C2" s="14" t="s">
        <v>0</v>
      </c>
      <c r="D2" s="14" t="s">
        <v>2</v>
      </c>
      <c r="E2" s="96"/>
      <c r="F2" s="14" t="s">
        <v>0</v>
      </c>
      <c r="G2" s="14" t="s">
        <v>2</v>
      </c>
      <c r="H2" s="92"/>
      <c r="I2" s="29" t="s">
        <v>0</v>
      </c>
      <c r="J2" s="29" t="s">
        <v>2</v>
      </c>
      <c r="K2" s="92"/>
      <c r="L2" s="34" t="s">
        <v>0</v>
      </c>
      <c r="M2" s="34" t="s">
        <v>2</v>
      </c>
      <c r="N2" s="92"/>
      <c r="O2" s="37" t="s">
        <v>0</v>
      </c>
      <c r="P2" s="37" t="s">
        <v>2</v>
      </c>
      <c r="Q2" s="92"/>
      <c r="R2" s="53" t="s">
        <v>0</v>
      </c>
      <c r="S2" s="53" t="s">
        <v>2</v>
      </c>
      <c r="T2" s="92"/>
      <c r="U2" s="64" t="s">
        <v>0</v>
      </c>
      <c r="V2" s="64" t="s">
        <v>2</v>
      </c>
      <c r="W2" s="92"/>
      <c r="X2" s="70" t="s">
        <v>0</v>
      </c>
      <c r="Y2" s="70" t="s">
        <v>2</v>
      </c>
      <c r="Z2" s="92"/>
      <c r="AA2" s="76" t="s">
        <v>0</v>
      </c>
      <c r="AB2" s="76" t="s">
        <v>2</v>
      </c>
      <c r="AC2" s="92"/>
      <c r="AD2" s="86" t="s">
        <v>0</v>
      </c>
      <c r="AE2" s="86" t="s">
        <v>2</v>
      </c>
      <c r="AF2" s="92"/>
      <c r="AG2" s="89" t="s">
        <v>0</v>
      </c>
      <c r="AH2" s="89" t="s">
        <v>2</v>
      </c>
      <c r="AI2" s="92"/>
    </row>
    <row r="3" spans="1:35">
      <c r="A3" s="2">
        <v>1</v>
      </c>
      <c r="B3" s="2" t="s">
        <v>3</v>
      </c>
      <c r="C3" s="2">
        <v>6500</v>
      </c>
      <c r="D3" s="2"/>
      <c r="E3" s="2"/>
      <c r="F3" s="19">
        <v>6500</v>
      </c>
      <c r="G3" s="19"/>
      <c r="H3" s="1"/>
      <c r="I3" s="19">
        <v>6500</v>
      </c>
      <c r="J3" s="7"/>
      <c r="K3" s="7"/>
      <c r="L3" s="19">
        <v>6500</v>
      </c>
      <c r="M3" s="19"/>
      <c r="N3" s="1"/>
      <c r="O3" s="19">
        <v>6500</v>
      </c>
      <c r="P3" s="19"/>
      <c r="Q3" s="1"/>
      <c r="R3" s="19">
        <v>6500</v>
      </c>
      <c r="S3" s="19"/>
      <c r="T3" s="1"/>
      <c r="U3" s="19">
        <v>6500</v>
      </c>
      <c r="V3" s="19"/>
      <c r="W3" s="1"/>
      <c r="X3" s="19">
        <v>6500</v>
      </c>
      <c r="Y3" s="19"/>
      <c r="Z3" s="1"/>
      <c r="AA3" s="19">
        <v>6500</v>
      </c>
      <c r="AB3" s="19"/>
      <c r="AC3" s="1"/>
      <c r="AD3" s="19">
        <v>6500</v>
      </c>
      <c r="AE3" s="19"/>
      <c r="AF3" s="1"/>
      <c r="AG3" s="19">
        <v>6500</v>
      </c>
      <c r="AH3" s="19"/>
      <c r="AI3" s="1"/>
    </row>
    <row r="4" spans="1:35">
      <c r="A4" s="2">
        <v>2</v>
      </c>
      <c r="B4" s="2" t="s">
        <v>4</v>
      </c>
      <c r="C4" s="2">
        <v>4000</v>
      </c>
      <c r="D4" s="2"/>
      <c r="E4" s="2"/>
      <c r="F4" s="19">
        <v>4000</v>
      </c>
      <c r="G4" s="19"/>
      <c r="H4" s="1"/>
      <c r="I4" s="19">
        <v>4000</v>
      </c>
      <c r="J4" s="7"/>
      <c r="K4" s="7"/>
      <c r="L4" s="19">
        <v>4000</v>
      </c>
      <c r="M4" s="19"/>
      <c r="N4" s="1"/>
      <c r="O4" s="19">
        <v>4000</v>
      </c>
      <c r="P4" s="19"/>
      <c r="Q4" s="1"/>
      <c r="R4" s="19">
        <v>4000</v>
      </c>
      <c r="S4" s="19"/>
      <c r="T4" s="1"/>
      <c r="U4" s="19">
        <v>4000</v>
      </c>
      <c r="V4" s="19"/>
      <c r="W4" s="1"/>
      <c r="X4" s="19">
        <v>4000</v>
      </c>
      <c r="Y4" s="19"/>
      <c r="Z4" s="1"/>
      <c r="AA4" s="19">
        <v>4000</v>
      </c>
      <c r="AB4" s="19"/>
      <c r="AC4" s="1"/>
      <c r="AD4" s="19">
        <v>4000</v>
      </c>
      <c r="AE4" s="19"/>
      <c r="AF4" s="1"/>
      <c r="AG4" s="19">
        <v>4000</v>
      </c>
      <c r="AH4" s="19"/>
      <c r="AI4" s="1"/>
    </row>
    <row r="5" spans="1:35" ht="57">
      <c r="A5" s="2">
        <v>3</v>
      </c>
      <c r="B5" s="2" t="s">
        <v>115</v>
      </c>
      <c r="C5" s="2"/>
      <c r="D5" s="2">
        <v>11000</v>
      </c>
      <c r="E5" s="2"/>
      <c r="F5" s="19">
        <v>0</v>
      </c>
      <c r="G5" s="19">
        <f t="shared" ref="G5" si="0">D5</f>
        <v>11000</v>
      </c>
      <c r="H5" s="1"/>
      <c r="I5" s="19">
        <v>0</v>
      </c>
      <c r="J5" s="7">
        <v>11000</v>
      </c>
      <c r="K5" s="7"/>
      <c r="L5" s="19">
        <v>0</v>
      </c>
      <c r="M5" s="19">
        <f t="shared" ref="M5" si="1">J5</f>
        <v>11000</v>
      </c>
      <c r="N5" s="1"/>
      <c r="O5" s="19">
        <v>0</v>
      </c>
      <c r="P5" s="19">
        <f t="shared" ref="P5" si="2">M5</f>
        <v>11000</v>
      </c>
      <c r="Q5" s="1"/>
      <c r="R5" s="19">
        <v>0</v>
      </c>
      <c r="S5" s="19"/>
      <c r="T5" s="1" t="s">
        <v>125</v>
      </c>
      <c r="U5" s="19">
        <v>0</v>
      </c>
      <c r="V5" s="19"/>
      <c r="W5" s="4" t="s">
        <v>134</v>
      </c>
      <c r="X5" s="19">
        <v>10000</v>
      </c>
      <c r="Y5" s="19"/>
      <c r="Z5" s="62" t="s">
        <v>159</v>
      </c>
      <c r="AA5" s="19">
        <v>10000</v>
      </c>
      <c r="AB5" s="19"/>
      <c r="AC5" s="62" t="s">
        <v>159</v>
      </c>
      <c r="AD5" s="19">
        <v>10000</v>
      </c>
      <c r="AE5" s="19"/>
      <c r="AF5" s="62" t="s">
        <v>159</v>
      </c>
      <c r="AG5" s="19">
        <v>10000</v>
      </c>
      <c r="AH5" s="19"/>
      <c r="AI5" s="62" t="s">
        <v>159</v>
      </c>
    </row>
    <row r="6" spans="1:35">
      <c r="A6" s="2">
        <v>4</v>
      </c>
      <c r="B6" s="2" t="s">
        <v>5</v>
      </c>
      <c r="C6" s="3">
        <v>10000</v>
      </c>
      <c r="D6" s="2"/>
      <c r="E6" s="2"/>
      <c r="F6" s="19">
        <v>10000</v>
      </c>
      <c r="G6" s="19"/>
      <c r="H6" s="1"/>
      <c r="I6" s="19">
        <v>10000</v>
      </c>
      <c r="J6" s="7"/>
      <c r="K6" s="7"/>
      <c r="L6" s="48">
        <v>10000</v>
      </c>
      <c r="M6" s="19"/>
      <c r="N6" s="1"/>
      <c r="O6" s="54">
        <v>10000</v>
      </c>
      <c r="P6" s="19"/>
      <c r="Q6" s="1"/>
      <c r="R6" s="54"/>
      <c r="S6" s="19">
        <v>10000</v>
      </c>
      <c r="T6" s="19" t="s">
        <v>124</v>
      </c>
      <c r="U6" s="54"/>
      <c r="V6" s="19">
        <v>10000</v>
      </c>
      <c r="W6" s="19" t="s">
        <v>135</v>
      </c>
      <c r="X6" s="54"/>
      <c r="Y6" s="19">
        <v>10000</v>
      </c>
      <c r="Z6" s="19" t="s">
        <v>151</v>
      </c>
      <c r="AA6" s="54">
        <v>3000</v>
      </c>
      <c r="AB6" s="19"/>
      <c r="AC6" s="19" t="s">
        <v>175</v>
      </c>
      <c r="AD6" s="54">
        <v>3000</v>
      </c>
      <c r="AE6" s="19"/>
      <c r="AF6" s="19" t="s">
        <v>175</v>
      </c>
      <c r="AG6" s="54">
        <v>3000</v>
      </c>
      <c r="AH6" s="19"/>
      <c r="AI6" s="19"/>
    </row>
    <row r="7" spans="1:35" ht="15" customHeight="1">
      <c r="A7" s="2">
        <v>5</v>
      </c>
      <c r="B7" s="2" t="s">
        <v>6</v>
      </c>
      <c r="C7" s="2">
        <v>13000</v>
      </c>
      <c r="D7" s="2"/>
      <c r="E7" s="2"/>
      <c r="F7" s="19">
        <v>13000</v>
      </c>
      <c r="G7" s="19"/>
      <c r="H7" s="1"/>
      <c r="I7" s="19">
        <v>13000</v>
      </c>
      <c r="J7" s="7"/>
      <c r="K7" s="7"/>
      <c r="L7" s="19">
        <v>10000</v>
      </c>
      <c r="N7" s="52" t="s">
        <v>102</v>
      </c>
      <c r="O7" s="19">
        <v>13000</v>
      </c>
      <c r="P7" s="19"/>
      <c r="Q7" s="1"/>
      <c r="R7" s="19">
        <v>13000</v>
      </c>
      <c r="S7" s="19"/>
      <c r="T7" s="1"/>
      <c r="U7" s="19">
        <v>13000</v>
      </c>
      <c r="V7" s="19"/>
      <c r="W7" s="1"/>
      <c r="X7" s="19">
        <v>13000</v>
      </c>
      <c r="Y7" s="19"/>
      <c r="Z7" s="1"/>
      <c r="AA7" s="19">
        <v>13000</v>
      </c>
      <c r="AB7" s="19"/>
      <c r="AC7" s="1"/>
      <c r="AD7" s="19">
        <v>13000</v>
      </c>
      <c r="AE7" s="19"/>
      <c r="AF7" s="1"/>
      <c r="AG7" s="19">
        <v>13000</v>
      </c>
      <c r="AH7" s="19"/>
      <c r="AI7" s="1"/>
    </row>
    <row r="8" spans="1:35">
      <c r="A8" s="2">
        <v>6</v>
      </c>
      <c r="B8" s="2" t="s">
        <v>7</v>
      </c>
      <c r="C8" s="2">
        <v>8000</v>
      </c>
      <c r="D8" s="2"/>
      <c r="E8" s="2"/>
      <c r="F8" s="19">
        <v>8000</v>
      </c>
      <c r="G8" s="19"/>
      <c r="H8" s="1"/>
      <c r="I8" s="19">
        <v>8000</v>
      </c>
      <c r="J8" s="7"/>
      <c r="K8" s="7"/>
      <c r="L8" s="19">
        <v>8000</v>
      </c>
      <c r="M8" s="19"/>
      <c r="N8" s="1"/>
      <c r="O8" s="19">
        <v>8000</v>
      </c>
      <c r="P8" s="19"/>
      <c r="Q8" s="1"/>
      <c r="R8" s="19">
        <v>9000</v>
      </c>
      <c r="S8" s="19"/>
      <c r="T8" s="62" t="s">
        <v>108</v>
      </c>
      <c r="U8" s="19">
        <v>9000</v>
      </c>
      <c r="V8" s="19"/>
      <c r="W8" s="62"/>
      <c r="X8" s="19">
        <v>9000</v>
      </c>
      <c r="Y8" s="19"/>
      <c r="Z8" s="62"/>
      <c r="AA8" s="19">
        <v>9000</v>
      </c>
      <c r="AB8" s="19"/>
      <c r="AC8" s="62"/>
      <c r="AD8" s="19">
        <v>9000</v>
      </c>
      <c r="AE8" s="19"/>
      <c r="AF8" s="62"/>
      <c r="AG8" s="19">
        <v>9000</v>
      </c>
      <c r="AH8" s="19"/>
      <c r="AI8" s="62"/>
    </row>
    <row r="9" spans="1:35">
      <c r="A9" s="2">
        <v>7</v>
      </c>
      <c r="B9" s="2" t="s">
        <v>8</v>
      </c>
      <c r="C9" s="2">
        <v>1500</v>
      </c>
      <c r="D9" s="2"/>
      <c r="E9" s="2"/>
      <c r="F9" s="19">
        <v>1500</v>
      </c>
      <c r="G9" s="19"/>
      <c r="H9" s="1"/>
      <c r="I9" s="19">
        <v>1500</v>
      </c>
      <c r="J9" s="7"/>
      <c r="K9" s="7"/>
      <c r="L9" s="19">
        <v>1500</v>
      </c>
      <c r="M9" s="19"/>
      <c r="N9" s="1"/>
      <c r="O9" s="19">
        <v>1500</v>
      </c>
      <c r="P9" s="19"/>
      <c r="Q9" s="1"/>
      <c r="R9" s="19">
        <v>1500</v>
      </c>
      <c r="S9" s="19"/>
      <c r="T9" s="1"/>
      <c r="U9" s="19">
        <v>1500</v>
      </c>
      <c r="V9" s="19"/>
      <c r="W9" s="1"/>
      <c r="X9" s="19">
        <v>1500</v>
      </c>
      <c r="Y9" s="19"/>
      <c r="Z9" s="1"/>
      <c r="AA9" s="19">
        <v>1500</v>
      </c>
      <c r="AB9" s="19"/>
      <c r="AC9" s="1"/>
      <c r="AD9" s="19">
        <v>1500</v>
      </c>
      <c r="AE9" s="19"/>
      <c r="AF9" s="1"/>
      <c r="AG9" s="19">
        <v>1500</v>
      </c>
      <c r="AH9" s="19"/>
      <c r="AI9" s="1"/>
    </row>
    <row r="10" spans="1:35">
      <c r="A10" s="2">
        <v>8</v>
      </c>
      <c r="B10" s="2" t="s">
        <v>9</v>
      </c>
      <c r="C10" s="2"/>
      <c r="D10" s="2">
        <v>12000</v>
      </c>
      <c r="E10" s="2" t="s">
        <v>56</v>
      </c>
      <c r="F10" s="19">
        <v>0</v>
      </c>
      <c r="G10" s="19">
        <v>12500</v>
      </c>
      <c r="H10" s="4" t="s">
        <v>55</v>
      </c>
      <c r="I10" s="19">
        <v>0</v>
      </c>
      <c r="J10" s="7">
        <v>12500</v>
      </c>
      <c r="K10" s="7" t="s">
        <v>60</v>
      </c>
      <c r="L10" s="19">
        <v>0</v>
      </c>
      <c r="M10" s="19">
        <f>J10</f>
        <v>12500</v>
      </c>
      <c r="N10" s="4" t="s">
        <v>85</v>
      </c>
      <c r="O10" s="19">
        <v>0</v>
      </c>
      <c r="P10" s="19">
        <f t="shared" ref="P10" si="3">M10</f>
        <v>12500</v>
      </c>
      <c r="Q10" s="4" t="s">
        <v>86</v>
      </c>
      <c r="R10" s="19">
        <v>0</v>
      </c>
      <c r="S10" s="19">
        <f t="shared" ref="S10" si="4">P10</f>
        <v>12500</v>
      </c>
      <c r="T10" s="4" t="s">
        <v>109</v>
      </c>
      <c r="U10" s="19">
        <v>0</v>
      </c>
      <c r="V10" s="19">
        <f t="shared" ref="V10" si="5">S10</f>
        <v>12500</v>
      </c>
      <c r="W10" s="4" t="s">
        <v>136</v>
      </c>
      <c r="X10" s="19">
        <v>0</v>
      </c>
      <c r="Y10" s="19">
        <f t="shared" ref="Y10" si="6">V10</f>
        <v>12500</v>
      </c>
      <c r="Z10" s="4" t="s">
        <v>150</v>
      </c>
      <c r="AA10" s="19">
        <v>0</v>
      </c>
      <c r="AB10" s="19">
        <f t="shared" ref="AB10" si="7">Y10</f>
        <v>12500</v>
      </c>
      <c r="AC10" s="4" t="s">
        <v>168</v>
      </c>
      <c r="AD10" s="19">
        <v>0</v>
      </c>
      <c r="AE10" s="19">
        <f t="shared" ref="AE10" si="8">AB10</f>
        <v>12500</v>
      </c>
      <c r="AF10" s="4" t="s">
        <v>184</v>
      </c>
      <c r="AG10" s="19">
        <v>0</v>
      </c>
      <c r="AH10" s="19">
        <f t="shared" ref="AH10" si="9">AE10</f>
        <v>12500</v>
      </c>
      <c r="AI10" s="4" t="s">
        <v>196</v>
      </c>
    </row>
    <row r="11" spans="1:35">
      <c r="A11" s="2">
        <v>9</v>
      </c>
      <c r="B11" s="2" t="s">
        <v>10</v>
      </c>
      <c r="C11" s="2">
        <v>8500</v>
      </c>
      <c r="D11" s="2"/>
      <c r="E11" s="2"/>
      <c r="F11" s="19">
        <v>8500</v>
      </c>
      <c r="G11" s="19"/>
      <c r="H11" s="1"/>
      <c r="I11" s="19">
        <v>8500</v>
      </c>
      <c r="L11" s="19">
        <v>8500</v>
      </c>
      <c r="M11" s="19"/>
      <c r="N11" s="1"/>
      <c r="O11" s="19">
        <v>8500</v>
      </c>
      <c r="P11" s="19"/>
      <c r="Q11" s="1"/>
      <c r="R11" s="19">
        <v>8500</v>
      </c>
      <c r="S11" s="19"/>
      <c r="T11" s="1"/>
      <c r="U11" s="19">
        <v>8500</v>
      </c>
      <c r="V11" s="19"/>
      <c r="W11" s="1"/>
      <c r="X11" s="19">
        <v>8500</v>
      </c>
      <c r="Y11" s="19"/>
      <c r="Z11" s="1"/>
      <c r="AA11" s="19">
        <v>8500</v>
      </c>
      <c r="AB11" s="19"/>
      <c r="AC11" s="1"/>
      <c r="AD11" s="19">
        <v>8500</v>
      </c>
      <c r="AE11" s="19"/>
      <c r="AF11" s="1"/>
      <c r="AG11" s="19"/>
      <c r="AH11" s="19">
        <v>8500</v>
      </c>
      <c r="AI11" s="1"/>
    </row>
    <row r="12" spans="1:35">
      <c r="A12" s="2">
        <v>10</v>
      </c>
      <c r="B12" s="2" t="s">
        <v>11</v>
      </c>
      <c r="C12" s="2">
        <v>20000</v>
      </c>
      <c r="D12" s="2"/>
      <c r="E12" s="2"/>
      <c r="F12" s="19">
        <v>20000</v>
      </c>
      <c r="G12" s="19"/>
      <c r="H12" s="1"/>
      <c r="I12" s="19">
        <v>20000</v>
      </c>
      <c r="L12" s="19">
        <v>20000</v>
      </c>
      <c r="M12" s="19"/>
      <c r="N12" s="1"/>
      <c r="O12" s="19">
        <v>20000</v>
      </c>
      <c r="P12" s="19"/>
      <c r="Q12" s="1"/>
      <c r="R12" s="19">
        <v>20000</v>
      </c>
      <c r="S12" s="19"/>
      <c r="T12" s="1"/>
      <c r="U12" s="19">
        <v>20000</v>
      </c>
      <c r="V12" s="19"/>
      <c r="W12" s="1"/>
      <c r="X12" s="19">
        <v>20000</v>
      </c>
      <c r="Y12" s="19"/>
      <c r="Z12" s="1"/>
      <c r="AA12" s="19">
        <v>20000</v>
      </c>
      <c r="AB12" s="19"/>
      <c r="AC12" s="1"/>
      <c r="AD12" s="19">
        <v>21000</v>
      </c>
      <c r="AE12" s="19"/>
      <c r="AF12" s="1" t="s">
        <v>185</v>
      </c>
      <c r="AG12" s="19">
        <v>21000</v>
      </c>
      <c r="AH12" s="19"/>
      <c r="AI12" s="1" t="s">
        <v>185</v>
      </c>
    </row>
    <row r="13" spans="1:35">
      <c r="A13" s="2"/>
      <c r="B13" s="2" t="s">
        <v>12</v>
      </c>
      <c r="C13" s="2">
        <f>SUM(C3:C12)</f>
        <v>71500</v>
      </c>
      <c r="D13" s="2">
        <f>SUM(D5:D10)</f>
        <v>23000</v>
      </c>
      <c r="E13" s="2"/>
      <c r="F13" s="19">
        <f>SUM(F3:F12)</f>
        <v>71500</v>
      </c>
      <c r="G13" s="19">
        <f>SUM(G3:G12)</f>
        <v>23500</v>
      </c>
      <c r="H13" s="19"/>
      <c r="I13" s="19">
        <f>SUM(I3:I12)</f>
        <v>71500</v>
      </c>
      <c r="J13" s="19">
        <f>SUM(J3:J12)</f>
        <v>23500</v>
      </c>
      <c r="L13" s="19">
        <f>SUM(L3:L12)</f>
        <v>68500</v>
      </c>
      <c r="M13" s="19">
        <f>SUM(M3:M12)</f>
        <v>23500</v>
      </c>
      <c r="N13" s="19"/>
      <c r="O13" s="19">
        <f>SUM(O3:O12)</f>
        <v>71500</v>
      </c>
      <c r="P13" s="19">
        <f>SUM(P3:P12)</f>
        <v>23500</v>
      </c>
      <c r="Q13" s="19"/>
      <c r="R13" s="19">
        <f>SUM(R3:R12)</f>
        <v>62500</v>
      </c>
      <c r="S13" s="19">
        <f>SUM(S3:S12)</f>
        <v>22500</v>
      </c>
      <c r="T13" s="19"/>
      <c r="U13" s="19">
        <f>SUM(U3:U12)</f>
        <v>62500</v>
      </c>
      <c r="V13" s="19">
        <f>SUM(V3:V12)</f>
        <v>22500</v>
      </c>
      <c r="W13" s="19"/>
      <c r="X13" s="19">
        <f>SUM(X3:X12)</f>
        <v>72500</v>
      </c>
      <c r="Y13" s="19">
        <f>SUM(Y3:Y12)</f>
        <v>22500</v>
      </c>
      <c r="Z13" s="19"/>
      <c r="AA13" s="19">
        <f>SUM(AA3:AA12)</f>
        <v>75500</v>
      </c>
      <c r="AB13" s="19">
        <f>SUM(AB3:AB12)</f>
        <v>12500</v>
      </c>
      <c r="AC13" s="19">
        <f t="shared" ref="AC13:AF13" si="10">SUM(AC3:AC12)</f>
        <v>0</v>
      </c>
      <c r="AD13" s="19">
        <f t="shared" si="10"/>
        <v>76500</v>
      </c>
      <c r="AE13" s="19">
        <f t="shared" si="10"/>
        <v>12500</v>
      </c>
      <c r="AF13" s="19">
        <f t="shared" si="10"/>
        <v>0</v>
      </c>
      <c r="AG13" s="19">
        <f>SUM(AG3:AG12)</f>
        <v>68000</v>
      </c>
      <c r="AH13" s="19">
        <f t="shared" ref="AH13:AI13" si="11">SUM(AH3:AH12)</f>
        <v>21000</v>
      </c>
      <c r="AI13" s="19">
        <f t="shared" si="11"/>
        <v>0</v>
      </c>
    </row>
    <row r="14" spans="1:35">
      <c r="A14" s="15"/>
      <c r="B14" s="16"/>
      <c r="C14" s="18"/>
      <c r="D14" s="17"/>
      <c r="E14" s="17"/>
      <c r="F14" s="7"/>
      <c r="G14" s="7"/>
    </row>
    <row r="15" spans="1:35" ht="57" customHeight="1">
      <c r="A15" s="93" t="s">
        <v>33</v>
      </c>
      <c r="B15" s="94"/>
      <c r="C15" s="4">
        <f>C13-SUM(R17:R19)</f>
        <v>71500</v>
      </c>
      <c r="F15" s="7">
        <f>F13-G16</f>
        <v>70800</v>
      </c>
      <c r="G15" s="7"/>
      <c r="I15">
        <f>I13-SUM(K15:K23)</f>
        <v>71500</v>
      </c>
      <c r="R15" s="59"/>
      <c r="U15" s="7" t="s">
        <v>137</v>
      </c>
      <c r="V15" s="7">
        <f>U13</f>
        <v>62500</v>
      </c>
      <c r="X15" s="7" t="s">
        <v>152</v>
      </c>
      <c r="Y15" s="7">
        <f>X13</f>
        <v>72500</v>
      </c>
      <c r="AA15" t="s">
        <v>169</v>
      </c>
      <c r="AB15">
        <f>AA13</f>
        <v>75500</v>
      </c>
      <c r="AD15" s="7" t="s">
        <v>12</v>
      </c>
      <c r="AE15" s="7">
        <f>AD13</f>
        <v>76500</v>
      </c>
      <c r="AG15" s="7" t="s">
        <v>12</v>
      </c>
      <c r="AH15" s="7">
        <f>AG13</f>
        <v>68000</v>
      </c>
    </row>
    <row r="16" spans="1:35" ht="35.25" customHeight="1">
      <c r="A16" s="4"/>
      <c r="B16" s="74"/>
      <c r="C16" s="33"/>
      <c r="D16" s="7"/>
      <c r="E16" s="7"/>
      <c r="F16" s="5" t="s">
        <v>61</v>
      </c>
      <c r="G16" s="5">
        <v>700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4" t="s">
        <v>126</v>
      </c>
      <c r="T16" s="7">
        <v>1400</v>
      </c>
      <c r="U16" s="7" t="s">
        <v>138</v>
      </c>
      <c r="V16" s="7">
        <v>2000</v>
      </c>
      <c r="X16" s="7" t="s">
        <v>153</v>
      </c>
      <c r="Y16" s="7">
        <v>500</v>
      </c>
      <c r="AA16" t="s">
        <v>172</v>
      </c>
      <c r="AB16">
        <v>800</v>
      </c>
      <c r="AD16" s="7" t="s">
        <v>186</v>
      </c>
      <c r="AE16" s="7">
        <f>AE15/2</f>
        <v>38250</v>
      </c>
      <c r="AG16" s="7" t="s">
        <v>186</v>
      </c>
      <c r="AH16" s="7">
        <f>AH15/2</f>
        <v>34000</v>
      </c>
    </row>
    <row r="17" spans="1:34" ht="28.5" customHeight="1">
      <c r="A17" s="4"/>
      <c r="B17" s="74"/>
      <c r="C17" s="44" t="s">
        <v>15</v>
      </c>
      <c r="D17" s="44">
        <f>C15/2</f>
        <v>35750</v>
      </c>
      <c r="E17" s="44"/>
      <c r="F17" s="4"/>
      <c r="G17" s="44">
        <f>F15/2</f>
        <v>35400</v>
      </c>
      <c r="H17" s="4"/>
      <c r="I17" s="4">
        <f>I15/2</f>
        <v>35750</v>
      </c>
      <c r="J17" s="4"/>
      <c r="K17" s="4"/>
      <c r="L17" s="4">
        <f>L13/2</f>
        <v>34250</v>
      </c>
      <c r="M17" s="7"/>
      <c r="N17" s="7"/>
      <c r="O17" s="7">
        <f>O13/2</f>
        <v>35750</v>
      </c>
      <c r="P17" s="7"/>
      <c r="Q17" s="7"/>
      <c r="R17" s="43" t="s">
        <v>116</v>
      </c>
      <c r="T17" s="7">
        <v>2000</v>
      </c>
      <c r="U17" s="67" t="s">
        <v>143</v>
      </c>
      <c r="V17" s="7">
        <v>1500</v>
      </c>
      <c r="X17" s="7" t="s">
        <v>154</v>
      </c>
      <c r="Y17" s="7">
        <v>500</v>
      </c>
      <c r="AA17" t="s">
        <v>173</v>
      </c>
      <c r="AB17">
        <f>AB15-AB16</f>
        <v>74700</v>
      </c>
      <c r="AD17" s="7" t="s">
        <v>148</v>
      </c>
      <c r="AE17" s="7">
        <f>AE15/2</f>
        <v>38250</v>
      </c>
      <c r="AG17" s="7" t="s">
        <v>148</v>
      </c>
      <c r="AH17" s="7">
        <f>AH15/2</f>
        <v>34000</v>
      </c>
    </row>
    <row r="18" spans="1:34" ht="28.5" customHeight="1">
      <c r="A18" s="4"/>
      <c r="B18" s="74"/>
      <c r="C18" s="44"/>
      <c r="D18" s="44"/>
      <c r="E18" s="44"/>
      <c r="F18" s="4"/>
      <c r="G18" s="44"/>
      <c r="H18" s="4"/>
      <c r="I18" s="4"/>
      <c r="J18" s="4"/>
      <c r="K18" s="4"/>
      <c r="L18" s="4"/>
      <c r="M18" s="7"/>
      <c r="N18" s="7"/>
      <c r="O18" s="7"/>
      <c r="P18" s="7"/>
      <c r="Q18" s="7"/>
      <c r="R18" s="33"/>
      <c r="T18" s="7"/>
      <c r="U18" s="67"/>
      <c r="V18" s="7"/>
      <c r="X18" s="7" t="s">
        <v>166</v>
      </c>
      <c r="Y18" s="7">
        <v>1000</v>
      </c>
      <c r="AA18" t="s">
        <v>174</v>
      </c>
      <c r="AB18">
        <f>AB17/2</f>
        <v>37350</v>
      </c>
      <c r="AD18" s="7" t="s">
        <v>187</v>
      </c>
      <c r="AE18" s="7">
        <v>1000</v>
      </c>
      <c r="AG18" s="7"/>
      <c r="AH18" s="7"/>
    </row>
    <row r="19" spans="1:34" ht="24.75" customHeight="1">
      <c r="A19" s="4"/>
      <c r="B19" s="74"/>
      <c r="C19" s="44"/>
      <c r="D19" s="44"/>
      <c r="E19" s="44"/>
      <c r="F19" s="4"/>
      <c r="G19" s="44"/>
      <c r="H19" s="4"/>
      <c r="I19" s="4"/>
      <c r="J19" s="4"/>
      <c r="K19" s="4"/>
      <c r="L19" s="4"/>
      <c r="M19" s="7"/>
      <c r="N19" s="7"/>
      <c r="O19" s="7"/>
      <c r="P19" s="7"/>
      <c r="Q19" s="7"/>
      <c r="R19" s="7" t="s">
        <v>129</v>
      </c>
      <c r="T19" s="7">
        <v>500</v>
      </c>
      <c r="U19" s="7" t="s">
        <v>142</v>
      </c>
      <c r="V19" s="7">
        <v>250</v>
      </c>
      <c r="W19" s="7"/>
      <c r="X19" s="7" t="s">
        <v>155</v>
      </c>
      <c r="Y19" s="7">
        <v>350</v>
      </c>
      <c r="AA19" t="s">
        <v>117</v>
      </c>
      <c r="AB19">
        <f>AB17/2</f>
        <v>37350</v>
      </c>
      <c r="AD19" s="7" t="s">
        <v>188</v>
      </c>
      <c r="AE19" s="7">
        <v>5000</v>
      </c>
    </row>
    <row r="20" spans="1:34" ht="37.5" customHeight="1">
      <c r="A20" s="4"/>
      <c r="C20" s="61"/>
      <c r="D20" s="61"/>
      <c r="E20" s="61"/>
      <c r="F20" s="33"/>
      <c r="G20" s="61"/>
      <c r="H20" s="33"/>
      <c r="I20" s="33"/>
      <c r="J20" s="33"/>
      <c r="K20" s="33"/>
      <c r="L20" s="33"/>
      <c r="M20" s="7"/>
      <c r="N20" s="7"/>
      <c r="O20" s="7"/>
      <c r="P20" s="7"/>
      <c r="Q20" s="7"/>
      <c r="R20" s="7" t="s">
        <v>128</v>
      </c>
      <c r="T20" s="7">
        <v>500</v>
      </c>
      <c r="U20" s="7" t="s">
        <v>147</v>
      </c>
      <c r="V20" s="7">
        <v>1000</v>
      </c>
      <c r="W20" s="7"/>
      <c r="X20" s="7" t="s">
        <v>156</v>
      </c>
      <c r="Y20" s="7">
        <f>Y15- (SUM(Y16:Y19))</f>
        <v>70150</v>
      </c>
      <c r="AD20" s="7" t="s">
        <v>189</v>
      </c>
      <c r="AE20" s="7">
        <f>AE17-(AE18+AE19)</f>
        <v>32250</v>
      </c>
    </row>
    <row r="21" spans="1:34">
      <c r="A21" s="4"/>
      <c r="C21" s="61"/>
      <c r="D21" s="61"/>
      <c r="E21" s="61"/>
      <c r="F21" s="33"/>
      <c r="G21" s="61"/>
      <c r="H21" s="33"/>
      <c r="I21" s="33"/>
      <c r="J21" s="33"/>
      <c r="K21" s="33"/>
      <c r="L21" s="33"/>
      <c r="M21" s="7"/>
      <c r="N21" s="7"/>
      <c r="O21" s="7"/>
      <c r="P21" s="7"/>
      <c r="Q21" s="7"/>
      <c r="R21" s="7" t="s">
        <v>127</v>
      </c>
      <c r="T21" s="7">
        <v>300</v>
      </c>
      <c r="U21" s="7" t="s">
        <v>144</v>
      </c>
      <c r="V21" s="7">
        <f>SUM(V16:V20)</f>
        <v>4750</v>
      </c>
      <c r="W21" s="7"/>
      <c r="X21" s="7" t="s">
        <v>162</v>
      </c>
      <c r="Y21" s="7">
        <f>Y20/2</f>
        <v>35075</v>
      </c>
      <c r="AD21" s="7"/>
      <c r="AE21" s="7"/>
    </row>
    <row r="22" spans="1:34">
      <c r="A22" s="4"/>
      <c r="C22" s="61"/>
      <c r="D22" s="61"/>
      <c r="E22" s="61"/>
      <c r="F22" s="33"/>
      <c r="G22" s="61"/>
      <c r="H22" s="33"/>
      <c r="I22" s="33"/>
      <c r="J22" s="33"/>
      <c r="K22" s="33"/>
      <c r="L22" s="33"/>
      <c r="M22" s="7"/>
      <c r="N22" s="7"/>
      <c r="O22" s="7"/>
      <c r="P22" s="7"/>
      <c r="Q22" s="7"/>
      <c r="R22" s="61" t="s">
        <v>20</v>
      </c>
      <c r="T22" s="7">
        <v>4800</v>
      </c>
      <c r="U22" s="7" t="s">
        <v>145</v>
      </c>
      <c r="V22" s="7">
        <f>V15-V21</f>
        <v>57750</v>
      </c>
      <c r="W22" s="7"/>
      <c r="X22" s="7" t="s">
        <v>163</v>
      </c>
      <c r="Y22" s="7">
        <f>Y20/2</f>
        <v>35075</v>
      </c>
    </row>
    <row r="23" spans="1:34">
      <c r="A23" s="4"/>
      <c r="C23" s="5" t="s">
        <v>16</v>
      </c>
      <c r="D23" s="5">
        <v>4500</v>
      </c>
      <c r="E23" s="5"/>
      <c r="F23" s="5" t="s">
        <v>42</v>
      </c>
      <c r="G23" s="5">
        <v>4400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 t="s">
        <v>15</v>
      </c>
      <c r="T23" s="7">
        <f>(R13-(T17+T16+T19+T20+T21+T22))/2</f>
        <v>26500</v>
      </c>
      <c r="U23" s="7" t="s">
        <v>15</v>
      </c>
      <c r="V23" s="7">
        <f>V22/2</f>
        <v>28875</v>
      </c>
      <c r="W23" s="7"/>
    </row>
    <row r="24" spans="1:34" ht="15" customHeight="1">
      <c r="C24" s="6" t="s">
        <v>34</v>
      </c>
      <c r="D24" s="5">
        <f>D19-D23</f>
        <v>-4500</v>
      </c>
      <c r="E24" s="5"/>
      <c r="F24" s="6" t="s">
        <v>34</v>
      </c>
      <c r="G24" s="35">
        <f>G19-G23</f>
        <v>-4400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 t="s">
        <v>117</v>
      </c>
      <c r="T24" s="7">
        <f>T23</f>
        <v>26500</v>
      </c>
      <c r="U24" s="7" t="s">
        <v>148</v>
      </c>
      <c r="V24" s="7">
        <f>V23+V17</f>
        <v>30375</v>
      </c>
      <c r="W24" s="7" t="s">
        <v>146</v>
      </c>
    </row>
    <row r="25" spans="1:34">
      <c r="A25" s="42"/>
    </row>
  </sheetData>
  <mergeCells count="25">
    <mergeCell ref="N1:N2"/>
    <mergeCell ref="I1:J1"/>
    <mergeCell ref="A15:B15"/>
    <mergeCell ref="E1:E2"/>
    <mergeCell ref="H1:H2"/>
    <mergeCell ref="C1:D1"/>
    <mergeCell ref="B1:B2"/>
    <mergeCell ref="A1:A2"/>
    <mergeCell ref="F1:G1"/>
    <mergeCell ref="AG1:AH1"/>
    <mergeCell ref="AI1:AI2"/>
    <mergeCell ref="K1:K2"/>
    <mergeCell ref="U1:V1"/>
    <mergeCell ref="W1:W2"/>
    <mergeCell ref="R1:S1"/>
    <mergeCell ref="T1:T2"/>
    <mergeCell ref="O1:P1"/>
    <mergeCell ref="Q1:Q2"/>
    <mergeCell ref="AD1:AE1"/>
    <mergeCell ref="AF1:AF2"/>
    <mergeCell ref="AA1:AB1"/>
    <mergeCell ref="AC1:AC2"/>
    <mergeCell ref="X1:Y1"/>
    <mergeCell ref="Z1:Z2"/>
    <mergeCell ref="L1:M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L16" sqref="L16"/>
    </sheetView>
  </sheetViews>
  <sheetFormatPr defaultRowHeight="14.25"/>
  <cols>
    <col min="1" max="1" width="8.875" bestFit="1" customWidth="1"/>
    <col min="2" max="2" width="8" bestFit="1" customWidth="1"/>
    <col min="3" max="3" width="10.125" bestFit="1" customWidth="1"/>
    <col min="4" max="4" width="10.875" bestFit="1" customWidth="1"/>
    <col min="7" max="7" width="9.375" bestFit="1" customWidth="1"/>
    <col min="8" max="8" width="9.375" customWidth="1"/>
    <col min="10" max="10" width="12" bestFit="1" customWidth="1"/>
    <col min="13" max="13" width="11.125" customWidth="1"/>
  </cols>
  <sheetData>
    <row r="1" spans="1:14">
      <c r="A1" s="20" t="s">
        <v>26</v>
      </c>
      <c r="B1" s="27" t="s">
        <v>10</v>
      </c>
      <c r="C1" s="20" t="s">
        <v>27</v>
      </c>
      <c r="D1" s="20" t="s">
        <v>28</v>
      </c>
      <c r="E1" s="81" t="s">
        <v>177</v>
      </c>
      <c r="F1" s="81" t="s">
        <v>176</v>
      </c>
      <c r="G1" s="20" t="s">
        <v>29</v>
      </c>
      <c r="H1" s="75" t="s">
        <v>161</v>
      </c>
      <c r="I1" s="20" t="s">
        <v>4</v>
      </c>
      <c r="J1" s="20" t="s">
        <v>44</v>
      </c>
      <c r="K1" s="28" t="s">
        <v>58</v>
      </c>
      <c r="L1" s="28" t="s">
        <v>32</v>
      </c>
      <c r="M1" s="28" t="s">
        <v>57</v>
      </c>
      <c r="N1" s="28" t="s">
        <v>12</v>
      </c>
    </row>
    <row r="2" spans="1:14">
      <c r="A2" s="30">
        <v>42675</v>
      </c>
      <c r="B2" s="31">
        <v>2240</v>
      </c>
      <c r="C2" s="31">
        <v>5200</v>
      </c>
      <c r="D2" s="31">
        <v>1280</v>
      </c>
      <c r="E2" s="31">
        <v>800</v>
      </c>
      <c r="F2" s="31"/>
      <c r="G2" s="31"/>
      <c r="H2" s="31"/>
      <c r="I2" s="31"/>
      <c r="J2" s="31"/>
      <c r="K2" s="31">
        <f t="shared" ref="K2:K13" si="0">SUM(B2:J2)</f>
        <v>9520</v>
      </c>
      <c r="L2" s="97">
        <f>IF(N2-(K2+K3)&lt;=0,0,N2-(K2+K3))</f>
        <v>0</v>
      </c>
      <c r="M2" s="97">
        <f>(K2+K3)-(N2)</f>
        <v>3096</v>
      </c>
      <c r="N2" s="99">
        <f>Sheet3!D17</f>
        <v>18267</v>
      </c>
    </row>
    <row r="3" spans="1:14">
      <c r="A3" s="30">
        <v>42705</v>
      </c>
      <c r="B3" s="31">
        <v>1763</v>
      </c>
      <c r="C3" s="31">
        <v>2400</v>
      </c>
      <c r="D3" s="31">
        <v>840</v>
      </c>
      <c r="E3" s="31">
        <v>540</v>
      </c>
      <c r="F3" s="31"/>
      <c r="G3" s="31"/>
      <c r="H3" s="31"/>
      <c r="I3" s="31"/>
      <c r="J3" s="31">
        <v>6300</v>
      </c>
      <c r="K3" s="31">
        <f t="shared" si="0"/>
        <v>11843</v>
      </c>
      <c r="L3" s="97"/>
      <c r="M3" s="97"/>
      <c r="N3" s="99"/>
    </row>
    <row r="4" spans="1:14">
      <c r="A4" s="30">
        <v>42736</v>
      </c>
      <c r="B4" s="4">
        <v>1200</v>
      </c>
      <c r="C4" s="4">
        <v>1310</v>
      </c>
      <c r="D4" s="4">
        <v>1250</v>
      </c>
      <c r="E4" s="4">
        <v>570</v>
      </c>
      <c r="F4" s="4"/>
      <c r="G4" s="4"/>
      <c r="H4" s="4"/>
      <c r="I4" s="4">
        <v>800</v>
      </c>
      <c r="J4" s="4"/>
      <c r="K4" s="31">
        <f t="shared" si="0"/>
        <v>5130</v>
      </c>
      <c r="L4" s="97">
        <f>IF(N4-(K4+K5)&lt;=0,0,N4-(K4+K5))</f>
        <v>0</v>
      </c>
      <c r="M4" s="97">
        <f>(K4+K5)-(N4)</f>
        <v>2656</v>
      </c>
      <c r="N4" s="99">
        <f>Sheet3!E17</f>
        <v>13644</v>
      </c>
    </row>
    <row r="5" spans="1:14">
      <c r="A5" s="38">
        <v>42767</v>
      </c>
      <c r="B5" s="4">
        <v>1400</v>
      </c>
      <c r="C5" s="4">
        <v>2900</v>
      </c>
      <c r="D5" s="4">
        <v>1300</v>
      </c>
      <c r="E5" s="4">
        <v>570</v>
      </c>
      <c r="F5" s="4"/>
      <c r="G5" s="4"/>
      <c r="H5" s="4"/>
      <c r="I5" s="4"/>
      <c r="J5" s="4">
        <v>5000</v>
      </c>
      <c r="K5" s="31">
        <f t="shared" si="0"/>
        <v>11170</v>
      </c>
      <c r="L5" s="97"/>
      <c r="M5" s="97"/>
      <c r="N5" s="99"/>
    </row>
    <row r="6" spans="1:14">
      <c r="A6" s="38">
        <v>42795</v>
      </c>
      <c r="B6" s="35">
        <v>1400</v>
      </c>
      <c r="C6" s="35">
        <v>2100</v>
      </c>
      <c r="D6" s="7">
        <v>1000</v>
      </c>
      <c r="E6" s="7"/>
      <c r="F6" s="7"/>
      <c r="G6" s="7"/>
      <c r="H6" s="7"/>
      <c r="I6" s="7"/>
      <c r="J6" s="7"/>
      <c r="K6" s="31">
        <f t="shared" si="0"/>
        <v>4500</v>
      </c>
      <c r="L6" s="97">
        <f>IF(N6-(K6+K7)&lt;=0,0,N6-(K6+K7))</f>
        <v>4146</v>
      </c>
      <c r="M6" s="97">
        <f>(K6+K7)-(N6)</f>
        <v>-4146</v>
      </c>
      <c r="N6" s="98">
        <f>Sheet3!F17</f>
        <v>22956</v>
      </c>
    </row>
    <row r="7" spans="1:14">
      <c r="A7" s="38">
        <v>42826</v>
      </c>
      <c r="B7" s="7">
        <v>2100</v>
      </c>
      <c r="C7" s="7">
        <v>4310</v>
      </c>
      <c r="D7" s="7">
        <v>1000</v>
      </c>
      <c r="E7" s="7"/>
      <c r="F7" s="7"/>
      <c r="G7" s="7"/>
      <c r="H7" s="7"/>
      <c r="I7" s="35">
        <v>400</v>
      </c>
      <c r="J7" s="7">
        <v>6500</v>
      </c>
      <c r="K7" s="31">
        <f t="shared" si="0"/>
        <v>14310</v>
      </c>
      <c r="L7" s="97"/>
      <c r="M7" s="97"/>
      <c r="N7" s="98"/>
    </row>
    <row r="8" spans="1:14">
      <c r="A8" s="38">
        <v>42856</v>
      </c>
      <c r="B8" s="7" t="s">
        <v>160</v>
      </c>
      <c r="C8" s="7">
        <v>10000</v>
      </c>
      <c r="D8" s="7" t="s">
        <v>160</v>
      </c>
      <c r="E8" s="7"/>
      <c r="F8" s="7"/>
      <c r="G8" s="7"/>
      <c r="H8" s="7"/>
      <c r="I8" s="7"/>
      <c r="J8" s="7"/>
      <c r="K8" s="31">
        <f t="shared" si="0"/>
        <v>10000</v>
      </c>
      <c r="L8" s="97">
        <f>IF(N8-(K8+K9)&lt;=0,0,N8-(K8+K9))</f>
        <v>3577</v>
      </c>
      <c r="M8" s="97">
        <f>(K8+K9)-(N8)</f>
        <v>-3577</v>
      </c>
      <c r="N8" s="98">
        <f>Sheet3!G17</f>
        <v>31877</v>
      </c>
    </row>
    <row r="9" spans="1:14">
      <c r="A9" s="73">
        <v>42887</v>
      </c>
      <c r="B9" s="7">
        <v>2500</v>
      </c>
      <c r="C9" s="7">
        <v>7000</v>
      </c>
      <c r="D9" s="7">
        <v>1000</v>
      </c>
      <c r="E9" s="7"/>
      <c r="F9" s="7"/>
      <c r="G9" s="7"/>
      <c r="H9" s="7">
        <v>900</v>
      </c>
      <c r="I9" s="7">
        <v>900</v>
      </c>
      <c r="J9" s="7">
        <v>6000</v>
      </c>
      <c r="K9" s="31">
        <f t="shared" si="0"/>
        <v>18300</v>
      </c>
      <c r="L9" s="97"/>
      <c r="M9" s="97"/>
      <c r="N9" s="98"/>
    </row>
    <row r="10" spans="1:14">
      <c r="A10" s="80">
        <v>42917</v>
      </c>
      <c r="B10" s="82">
        <v>3000</v>
      </c>
      <c r="C10" s="82">
        <v>8000</v>
      </c>
      <c r="D10" s="83">
        <v>1500</v>
      </c>
      <c r="E10" s="63"/>
      <c r="F10" s="63">
        <v>1200</v>
      </c>
      <c r="H10">
        <v>800</v>
      </c>
      <c r="I10">
        <v>200</v>
      </c>
      <c r="K10" s="31">
        <f t="shared" si="0"/>
        <v>14700</v>
      </c>
      <c r="L10" s="97">
        <f>IF(N10-(K10+K11)&lt;=0,0,N10-(K10+K11))</f>
        <v>4545</v>
      </c>
      <c r="M10" s="97">
        <f>(K10+K11)-(N10)</f>
        <v>-4545</v>
      </c>
      <c r="N10" s="98">
        <f>Sheet3!H17</f>
        <v>33145</v>
      </c>
    </row>
    <row r="11" spans="1:14">
      <c r="A11" s="85">
        <v>42948</v>
      </c>
      <c r="B11" s="82">
        <v>2500</v>
      </c>
      <c r="C11" s="82">
        <v>3500</v>
      </c>
      <c r="F11">
        <v>700</v>
      </c>
      <c r="H11">
        <v>700</v>
      </c>
      <c r="J11">
        <v>6500</v>
      </c>
      <c r="K11" s="31">
        <f t="shared" si="0"/>
        <v>13900</v>
      </c>
      <c r="L11" s="97"/>
      <c r="M11" s="97"/>
      <c r="N11" s="98"/>
    </row>
    <row r="12" spans="1:14">
      <c r="A12" s="90">
        <v>42979</v>
      </c>
      <c r="C12" s="82">
        <v>5370</v>
      </c>
      <c r="K12" s="31">
        <f t="shared" si="0"/>
        <v>5370</v>
      </c>
      <c r="L12" s="97">
        <f>IF(N12-(K12+K13)&lt;=0,0,N12-(K12+K13))</f>
        <v>0</v>
      </c>
      <c r="M12" s="97">
        <f>(K12+K13)-(N12)</f>
        <v>5370</v>
      </c>
      <c r="N12" s="98"/>
    </row>
    <row r="13" spans="1:14">
      <c r="K13" s="31"/>
      <c r="L13" s="97"/>
      <c r="M13" s="97"/>
      <c r="N13" s="98"/>
    </row>
  </sheetData>
  <mergeCells count="18">
    <mergeCell ref="L12:L13"/>
    <mergeCell ref="M12:M13"/>
    <mergeCell ref="N12:N13"/>
    <mergeCell ref="L10:L11"/>
    <mergeCell ref="M10:M11"/>
    <mergeCell ref="N10:N11"/>
    <mergeCell ref="L8:L9"/>
    <mergeCell ref="M8:M9"/>
    <mergeCell ref="N8:N9"/>
    <mergeCell ref="M6:M7"/>
    <mergeCell ref="L6:L7"/>
    <mergeCell ref="N6:N7"/>
    <mergeCell ref="M2:M3"/>
    <mergeCell ref="N2:N3"/>
    <mergeCell ref="L2:L3"/>
    <mergeCell ref="L4:L5"/>
    <mergeCell ref="M4:M5"/>
    <mergeCell ref="N4:N5"/>
  </mergeCells>
  <conditionalFormatting sqref="M2:M13">
    <cfRule type="cellIs" dxfId="6" priority="5" operator="lessThan">
      <formula>0</formula>
    </cfRule>
    <cfRule type="cellIs" dxfId="5" priority="6" operator="greaterThanOrEqual">
      <formula>0</formula>
    </cfRule>
  </conditionalFormatting>
  <conditionalFormatting sqref="L2:L13">
    <cfRule type="cellIs" dxfId="4" priority="1" operator="lessThanOrEqual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K2:K6 K8:K9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H17" sqref="H17"/>
    </sheetView>
  </sheetViews>
  <sheetFormatPr defaultRowHeight="14.25"/>
  <cols>
    <col min="1" max="1" width="10.125" bestFit="1" customWidth="1"/>
    <col min="2" max="2" width="12.5" bestFit="1" customWidth="1"/>
    <col min="3" max="3" width="12.5" customWidth="1"/>
  </cols>
  <sheetData>
    <row r="1" spans="1:8">
      <c r="A1" s="7"/>
      <c r="B1" s="7"/>
      <c r="C1" s="8">
        <v>42644</v>
      </c>
      <c r="D1" s="8">
        <v>42705</v>
      </c>
      <c r="E1" s="8">
        <v>42767</v>
      </c>
      <c r="F1" s="8">
        <v>42826</v>
      </c>
      <c r="G1" s="8">
        <v>42887</v>
      </c>
      <c r="H1" s="8">
        <v>42948</v>
      </c>
    </row>
    <row r="2" spans="1:8" ht="15">
      <c r="A2" s="101" t="s">
        <v>21</v>
      </c>
      <c r="B2" s="11" t="s">
        <v>31</v>
      </c>
      <c r="C2" s="10">
        <v>6450</v>
      </c>
      <c r="D2" s="4">
        <v>7460</v>
      </c>
      <c r="E2" s="4">
        <v>8380</v>
      </c>
      <c r="F2" s="4">
        <v>9690</v>
      </c>
      <c r="G2" s="71">
        <v>11170</v>
      </c>
      <c r="H2" s="4">
        <v>12820</v>
      </c>
    </row>
    <row r="3" spans="1:8">
      <c r="A3" s="101"/>
      <c r="B3" s="9" t="s">
        <v>19</v>
      </c>
      <c r="C3" s="10">
        <f>C2-C19</f>
        <v>1210</v>
      </c>
      <c r="D3" s="4">
        <f>D2-C2</f>
        <v>1010</v>
      </c>
      <c r="E3" s="4">
        <f>E2-D2</f>
        <v>920</v>
      </c>
      <c r="F3" s="4">
        <f>F2-E2</f>
        <v>1310</v>
      </c>
      <c r="G3" s="4">
        <f>G2-F2</f>
        <v>1480</v>
      </c>
      <c r="H3" s="4">
        <f>H2-G2</f>
        <v>1650</v>
      </c>
    </row>
    <row r="4" spans="1:8">
      <c r="A4" s="101"/>
      <c r="B4" s="9" t="s">
        <v>18</v>
      </c>
      <c r="C4" s="10">
        <v>6466</v>
      </c>
      <c r="D4" s="4">
        <v>5146</v>
      </c>
      <c r="E4" s="4">
        <v>4552</v>
      </c>
      <c r="F4" s="4">
        <v>7126</v>
      </c>
      <c r="G4" s="71">
        <v>8248</v>
      </c>
      <c r="H4" s="4">
        <v>9370</v>
      </c>
    </row>
    <row r="5" spans="1:8" ht="15">
      <c r="A5" s="102" t="s">
        <v>24</v>
      </c>
      <c r="B5" s="11" t="s">
        <v>20</v>
      </c>
      <c r="C5" s="10">
        <v>17960</v>
      </c>
      <c r="D5" s="4">
        <v>18610</v>
      </c>
      <c r="E5" s="4">
        <v>19180</v>
      </c>
      <c r="F5" s="4">
        <v>22260</v>
      </c>
      <c r="G5" s="71">
        <v>950</v>
      </c>
      <c r="H5" s="4">
        <v>1690</v>
      </c>
    </row>
    <row r="6" spans="1:8">
      <c r="A6" s="102"/>
      <c r="B6" s="9" t="s">
        <v>19</v>
      </c>
      <c r="C6" s="10">
        <f>C5-C20</f>
        <v>690</v>
      </c>
      <c r="D6" s="4">
        <f>D5-C5</f>
        <v>650</v>
      </c>
      <c r="E6" s="4">
        <f>E5-D5</f>
        <v>570</v>
      </c>
      <c r="F6" s="4">
        <f>F5-E5</f>
        <v>3080</v>
      </c>
      <c r="G6" s="4">
        <v>950</v>
      </c>
      <c r="H6" s="4">
        <f>H5-G5</f>
        <v>740</v>
      </c>
    </row>
    <row r="7" spans="1:8">
      <c r="A7" s="102"/>
      <c r="B7" s="9" t="s">
        <v>18</v>
      </c>
      <c r="C7" s="10">
        <v>6126</v>
      </c>
      <c r="D7" s="4">
        <v>5788</v>
      </c>
      <c r="E7" s="4">
        <v>5112</v>
      </c>
      <c r="F7" s="4">
        <v>6431</v>
      </c>
      <c r="G7" s="71">
        <v>6126</v>
      </c>
      <c r="H7" s="4">
        <v>6542</v>
      </c>
    </row>
    <row r="8" spans="1:8" ht="15">
      <c r="A8" s="101" t="s">
        <v>22</v>
      </c>
      <c r="B8" s="11" t="s">
        <v>20</v>
      </c>
      <c r="C8" s="10">
        <v>9890</v>
      </c>
      <c r="D8" s="4">
        <v>440</v>
      </c>
      <c r="E8" s="4">
        <v>740</v>
      </c>
      <c r="F8" s="4">
        <v>460</v>
      </c>
      <c r="G8" s="72">
        <v>2070</v>
      </c>
      <c r="H8" s="4">
        <v>3560</v>
      </c>
    </row>
    <row r="9" spans="1:8">
      <c r="A9" s="101"/>
      <c r="B9" s="9" t="s">
        <v>19</v>
      </c>
      <c r="C9" s="10">
        <f>C8-C21</f>
        <v>830</v>
      </c>
      <c r="D9" s="4">
        <v>550</v>
      </c>
      <c r="E9" s="4">
        <f>E8-D8</f>
        <v>300</v>
      </c>
      <c r="F9" s="4">
        <f>F8-E8</f>
        <v>-280</v>
      </c>
      <c r="G9" s="4">
        <f>G8-F8</f>
        <v>1610</v>
      </c>
      <c r="H9" s="4">
        <f>H8-G8</f>
        <v>1490</v>
      </c>
    </row>
    <row r="10" spans="1:8">
      <c r="A10" s="101"/>
      <c r="B10" s="9" t="s">
        <v>18</v>
      </c>
      <c r="C10" s="10">
        <v>7310</v>
      </c>
      <c r="D10" s="4">
        <v>4963</v>
      </c>
      <c r="E10" s="4">
        <v>2830</v>
      </c>
      <c r="F10" s="4">
        <v>6946</v>
      </c>
      <c r="G10" s="71">
        <v>13903</v>
      </c>
      <c r="H10" s="4">
        <v>13015</v>
      </c>
    </row>
    <row r="11" spans="1:8" ht="15">
      <c r="A11" s="101" t="s">
        <v>23</v>
      </c>
      <c r="B11" s="11" t="s">
        <v>20</v>
      </c>
      <c r="C11" s="10">
        <v>6630</v>
      </c>
      <c r="D11" s="4">
        <v>7180</v>
      </c>
      <c r="E11" s="4">
        <v>7570</v>
      </c>
      <c r="F11" s="4">
        <v>250</v>
      </c>
      <c r="G11" s="72">
        <v>950</v>
      </c>
      <c r="H11" s="4">
        <v>1780</v>
      </c>
    </row>
    <row r="12" spans="1:8">
      <c r="A12" s="101"/>
      <c r="B12" s="9" t="s">
        <v>19</v>
      </c>
      <c r="C12" s="10">
        <f>C11-C23</f>
        <v>1810</v>
      </c>
      <c r="D12" s="4">
        <f>D11-C11</f>
        <v>550</v>
      </c>
      <c r="E12" s="4">
        <f>E11-D11</f>
        <v>390</v>
      </c>
      <c r="F12" s="4">
        <f>F11-E11</f>
        <v>-7320</v>
      </c>
      <c r="G12" s="4">
        <f>G11-F11</f>
        <v>700</v>
      </c>
      <c r="H12" s="4">
        <f>H11-G11</f>
        <v>830</v>
      </c>
    </row>
    <row r="13" spans="1:8">
      <c r="A13" s="101"/>
      <c r="B13" s="9" t="s">
        <v>18</v>
      </c>
      <c r="C13" s="10">
        <v>6664</v>
      </c>
      <c r="D13" s="4">
        <v>2110</v>
      </c>
      <c r="E13" s="4">
        <v>800</v>
      </c>
      <c r="F13" s="4">
        <v>2004</v>
      </c>
      <c r="G13" s="71">
        <v>3100</v>
      </c>
      <c r="H13" s="4">
        <v>3958</v>
      </c>
    </row>
    <row r="14" spans="1:8" ht="15">
      <c r="A14" s="101" t="s">
        <v>25</v>
      </c>
      <c r="B14" s="11" t="s">
        <v>20</v>
      </c>
      <c r="C14" s="10">
        <v>5080</v>
      </c>
      <c r="D14" s="4">
        <v>5290</v>
      </c>
      <c r="E14" s="4">
        <v>5540</v>
      </c>
      <c r="F14" s="4">
        <v>110</v>
      </c>
      <c r="G14" s="71">
        <v>400</v>
      </c>
      <c r="H14" s="4">
        <v>610</v>
      </c>
    </row>
    <row r="15" spans="1:8">
      <c r="A15" s="101"/>
      <c r="B15" s="9" t="s">
        <v>19</v>
      </c>
      <c r="C15" s="10">
        <v>260</v>
      </c>
      <c r="D15" s="4">
        <f>D14-C14</f>
        <v>210</v>
      </c>
      <c r="E15" s="4">
        <f>E14-D14</f>
        <v>250</v>
      </c>
      <c r="F15" s="4">
        <f>F14-E14</f>
        <v>-5430</v>
      </c>
      <c r="G15" s="4">
        <f>G14-F14</f>
        <v>290</v>
      </c>
      <c r="H15" s="4">
        <f>H14-G14</f>
        <v>210</v>
      </c>
    </row>
    <row r="16" spans="1:8">
      <c r="A16" s="101"/>
      <c r="B16" s="9" t="s">
        <v>18</v>
      </c>
      <c r="C16" s="10">
        <v>410</v>
      </c>
      <c r="D16" s="4">
        <v>260</v>
      </c>
      <c r="E16" s="4">
        <v>350</v>
      </c>
      <c r="F16">
        <v>449</v>
      </c>
      <c r="G16">
        <v>500</v>
      </c>
      <c r="H16">
        <v>260</v>
      </c>
    </row>
    <row r="17" spans="1:8" ht="15">
      <c r="A17" s="7"/>
      <c r="B17" s="12" t="s">
        <v>30</v>
      </c>
      <c r="C17" s="13">
        <f>SUM(C4,C7,C10,C13,C16)</f>
        <v>26976</v>
      </c>
      <c r="D17" s="4">
        <f>SUM(D4,D7,D10,D13,D16)</f>
        <v>18267</v>
      </c>
      <c r="E17" s="49">
        <f>SUM(E4,E7,E10,E13,E16)</f>
        <v>13644</v>
      </c>
      <c r="F17" s="4">
        <f t="shared" ref="F17" si="0">SUM(F4,F7,F10,F13,F16)</f>
        <v>22956</v>
      </c>
      <c r="G17" s="4">
        <f>SUM(G4,G7,G10,G13,G16)</f>
        <v>31877</v>
      </c>
      <c r="H17" s="4">
        <f>SUM(H4,H7,H10,H13,H16)</f>
        <v>33145</v>
      </c>
    </row>
    <row r="18" spans="1:8">
      <c r="A18" s="100">
        <v>42583</v>
      </c>
      <c r="B18" s="101"/>
      <c r="C18" s="101"/>
      <c r="D18" s="7"/>
      <c r="E18" s="41">
        <v>42796</v>
      </c>
      <c r="F18" s="58">
        <v>42771</v>
      </c>
      <c r="G18" s="58">
        <v>42914</v>
      </c>
      <c r="H18" s="58">
        <v>42978</v>
      </c>
    </row>
    <row r="19" spans="1:8">
      <c r="A19" s="4" t="s">
        <v>21</v>
      </c>
      <c r="B19" s="10" t="s">
        <v>17</v>
      </c>
      <c r="C19" s="10">
        <v>5240</v>
      </c>
      <c r="D19" s="7"/>
    </row>
    <row r="20" spans="1:8">
      <c r="A20" s="4" t="s">
        <v>24</v>
      </c>
      <c r="B20" s="10" t="s">
        <v>17</v>
      </c>
      <c r="C20" s="10">
        <v>17270</v>
      </c>
      <c r="D20" s="7"/>
    </row>
    <row r="21" spans="1:8">
      <c r="A21" s="4" t="s">
        <v>22</v>
      </c>
      <c r="B21" s="10" t="s">
        <v>17</v>
      </c>
      <c r="C21" s="10">
        <v>9060</v>
      </c>
      <c r="D21" s="7"/>
    </row>
    <row r="22" spans="1:8">
      <c r="A22" s="4" t="s">
        <v>23</v>
      </c>
      <c r="B22" s="10" t="s">
        <v>17</v>
      </c>
      <c r="C22" s="10">
        <v>5390</v>
      </c>
      <c r="D22" s="7"/>
    </row>
    <row r="23" spans="1:8">
      <c r="A23" s="4" t="s">
        <v>25</v>
      </c>
      <c r="B23" s="10" t="s">
        <v>17</v>
      </c>
      <c r="C23" s="10">
        <v>4820</v>
      </c>
      <c r="D23" s="7"/>
    </row>
  </sheetData>
  <mergeCells count="6">
    <mergeCell ref="A18:C18"/>
    <mergeCell ref="A2:A4"/>
    <mergeCell ref="A5:A7"/>
    <mergeCell ref="A8:A10"/>
    <mergeCell ref="A11:A13"/>
    <mergeCell ref="A14:A16"/>
  </mergeCells>
  <conditionalFormatting sqref="G4">
    <cfRule type="cellIs" dxfId="2" priority="1" operator="greaterThan">
      <formula>$F$4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E25" sqref="E25"/>
    </sheetView>
  </sheetViews>
  <sheetFormatPr defaultRowHeight="14.25"/>
  <cols>
    <col min="6" max="6" width="12.75" bestFit="1" customWidth="1"/>
    <col min="10" max="10" width="12.75" bestFit="1" customWidth="1"/>
  </cols>
  <sheetData>
    <row r="1" spans="1:9">
      <c r="A1" s="21" t="s">
        <v>26</v>
      </c>
      <c r="B1" s="21" t="s">
        <v>36</v>
      </c>
      <c r="C1" s="21" t="s">
        <v>41</v>
      </c>
      <c r="D1" s="21" t="s">
        <v>12</v>
      </c>
      <c r="F1" s="103">
        <v>42675</v>
      </c>
      <c r="G1" s="103"/>
      <c r="H1" s="103">
        <v>42705</v>
      </c>
      <c r="I1" s="103"/>
    </row>
    <row r="2" spans="1:9">
      <c r="A2" s="22">
        <v>42675</v>
      </c>
      <c r="B2" s="21">
        <v>31000</v>
      </c>
      <c r="C2" s="21"/>
      <c r="D2" s="21">
        <f>SUM(B2:C2)</f>
        <v>31000</v>
      </c>
      <c r="F2" s="7"/>
      <c r="G2" s="7"/>
      <c r="H2" s="7"/>
      <c r="I2" s="7"/>
    </row>
    <row r="3" spans="1:9">
      <c r="A3" s="23">
        <v>42720</v>
      </c>
      <c r="B3" s="25">
        <v>10000</v>
      </c>
      <c r="C3" s="32">
        <v>17000</v>
      </c>
      <c r="D3" s="21">
        <f>SUM(B3:C3)</f>
        <v>27000</v>
      </c>
      <c r="F3" s="10" t="s">
        <v>40</v>
      </c>
      <c r="G3" s="10">
        <v>13000</v>
      </c>
      <c r="H3" s="7" t="s">
        <v>50</v>
      </c>
      <c r="I3" s="7">
        <v>234</v>
      </c>
    </row>
    <row r="4" spans="1:9">
      <c r="A4" s="21"/>
      <c r="B4" s="21"/>
      <c r="C4" s="21"/>
      <c r="D4" s="21"/>
      <c r="F4" s="24" t="s">
        <v>37</v>
      </c>
      <c r="G4" s="24">
        <v>6000</v>
      </c>
      <c r="H4" s="26" t="s">
        <v>51</v>
      </c>
      <c r="I4" s="26">
        <v>6000</v>
      </c>
    </row>
    <row r="5" spans="1:9">
      <c r="A5" s="21"/>
      <c r="B5" s="21"/>
      <c r="C5" s="21"/>
      <c r="D5" s="21"/>
      <c r="F5" s="10" t="s">
        <v>38</v>
      </c>
      <c r="G5" s="10">
        <v>2500</v>
      </c>
      <c r="H5" s="26" t="s">
        <v>52</v>
      </c>
      <c r="I5" s="26">
        <v>3000</v>
      </c>
    </row>
    <row r="6" spans="1:9">
      <c r="A6" s="21"/>
      <c r="B6" s="21"/>
      <c r="C6" s="21"/>
      <c r="D6" s="21"/>
      <c r="F6" s="10" t="s">
        <v>39</v>
      </c>
      <c r="G6" s="10">
        <v>725</v>
      </c>
      <c r="H6" s="7"/>
      <c r="I6" s="7"/>
    </row>
    <row r="7" spans="1:9">
      <c r="A7" s="21"/>
      <c r="B7" s="21"/>
      <c r="C7" s="21"/>
      <c r="D7" s="21"/>
      <c r="F7" s="7" t="s">
        <v>45</v>
      </c>
      <c r="G7" s="7">
        <v>14710</v>
      </c>
      <c r="H7" s="7"/>
      <c r="I7" s="7"/>
    </row>
    <row r="8" spans="1:9">
      <c r="A8" s="21"/>
      <c r="B8" s="21"/>
      <c r="C8" s="21"/>
      <c r="D8" s="21"/>
      <c r="F8" s="7" t="s">
        <v>49</v>
      </c>
      <c r="G8" s="7">
        <v>148</v>
      </c>
      <c r="H8" s="7"/>
      <c r="I8" s="7"/>
    </row>
    <row r="9" spans="1:9">
      <c r="A9" s="21"/>
      <c r="B9" s="21"/>
      <c r="C9" s="21"/>
      <c r="D9" s="21"/>
      <c r="F9" s="7"/>
      <c r="G9" s="7"/>
      <c r="H9" s="7"/>
      <c r="I9" s="7"/>
    </row>
    <row r="10" spans="1:9">
      <c r="A10" s="21"/>
      <c r="B10" s="21"/>
      <c r="C10" s="21"/>
      <c r="D10" s="21"/>
      <c r="F10" s="7"/>
      <c r="G10" s="7"/>
      <c r="H10" s="7"/>
      <c r="I10" s="7"/>
    </row>
    <row r="11" spans="1:9">
      <c r="A11" s="21"/>
      <c r="B11" s="21"/>
      <c r="C11" s="21"/>
      <c r="D11" s="21"/>
      <c r="F11" s="7"/>
      <c r="G11" s="7"/>
      <c r="H11" s="7"/>
      <c r="I11" s="7"/>
    </row>
    <row r="12" spans="1:9">
      <c r="A12" s="21"/>
      <c r="B12" s="21"/>
      <c r="C12" s="21"/>
      <c r="D12" s="21"/>
      <c r="F12" s="7"/>
      <c r="G12" s="7"/>
      <c r="H12" s="7"/>
      <c r="I12" s="7"/>
    </row>
    <row r="13" spans="1:9">
      <c r="A13" s="21"/>
      <c r="B13" s="21"/>
      <c r="C13" s="21"/>
      <c r="D13" s="21"/>
      <c r="F13" s="7"/>
      <c r="G13" s="7"/>
      <c r="H13" s="7"/>
      <c r="I13" s="7"/>
    </row>
    <row r="14" spans="1:9" ht="34.5" customHeight="1">
      <c r="A14" s="21"/>
      <c r="B14" s="21"/>
      <c r="C14" s="21"/>
      <c r="D14" s="21"/>
      <c r="F14" s="7" t="s">
        <v>46</v>
      </c>
      <c r="G14" s="7">
        <f>SUM(G3:G13)</f>
        <v>37083</v>
      </c>
      <c r="H14" s="7"/>
      <c r="I14" s="7">
        <f>SUM(I3:I13)</f>
        <v>9234</v>
      </c>
    </row>
    <row r="15" spans="1:9">
      <c r="A15" s="21"/>
      <c r="B15" s="21"/>
      <c r="C15" s="21"/>
      <c r="D15" s="21"/>
      <c r="F15" s="7" t="s">
        <v>47</v>
      </c>
      <c r="G15" s="7">
        <f>(D2-G14)+G16</f>
        <v>-234</v>
      </c>
      <c r="H15" s="7"/>
      <c r="I15" s="7">
        <f>(D3-I14)+I16</f>
        <v>17532</v>
      </c>
    </row>
    <row r="16" spans="1:9">
      <c r="F16" s="7" t="s">
        <v>48</v>
      </c>
      <c r="G16" s="7">
        <v>5849</v>
      </c>
      <c r="H16" s="7"/>
      <c r="I16" s="7">
        <f>G15</f>
        <v>-234</v>
      </c>
    </row>
    <row r="17" spans="6:10">
      <c r="F17" s="7" t="s">
        <v>30</v>
      </c>
      <c r="G17">
        <f>D2+G16</f>
        <v>36849</v>
      </c>
      <c r="I17">
        <f>D3</f>
        <v>27000</v>
      </c>
    </row>
    <row r="18" spans="6:10">
      <c r="H18" t="s">
        <v>53</v>
      </c>
      <c r="I18">
        <v>1400</v>
      </c>
      <c r="J18" t="s">
        <v>54</v>
      </c>
    </row>
  </sheetData>
  <mergeCells count="2">
    <mergeCell ref="F1:G1"/>
    <mergeCell ref="H1:I1"/>
  </mergeCells>
  <pageMargins left="0.7" right="0.7" top="0.75" bottom="0.75" header="0.3" footer="0.3"/>
  <pageSetup paperSize="9" orientation="portrait" r:id="rId1"/>
  <ignoredErrors>
    <ignoredError sqref="D2:D3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A8" sqref="A8"/>
    </sheetView>
  </sheetViews>
  <sheetFormatPr defaultRowHeight="14.25"/>
  <cols>
    <col min="2" max="2" width="13.5" customWidth="1"/>
    <col min="4" max="4" width="26.125" bestFit="1" customWidth="1"/>
  </cols>
  <sheetData>
    <row r="1" spans="1:5">
      <c r="A1" t="s">
        <v>62</v>
      </c>
      <c r="B1" t="s">
        <v>63</v>
      </c>
      <c r="C1" t="s">
        <v>64</v>
      </c>
      <c r="D1" t="s">
        <v>43</v>
      </c>
      <c r="E1" t="s">
        <v>69</v>
      </c>
    </row>
    <row r="2" spans="1:5">
      <c r="A2" s="36">
        <v>42644</v>
      </c>
      <c r="B2">
        <v>4200</v>
      </c>
      <c r="D2" t="s">
        <v>65</v>
      </c>
    </row>
    <row r="3" spans="1:5">
      <c r="A3" s="36">
        <v>42675</v>
      </c>
      <c r="D3" t="s">
        <v>66</v>
      </c>
    </row>
    <row r="4" spans="1:5">
      <c r="A4" t="s">
        <v>67</v>
      </c>
      <c r="B4">
        <v>3600</v>
      </c>
      <c r="D4" t="s">
        <v>68</v>
      </c>
      <c r="E4">
        <v>17000</v>
      </c>
    </row>
    <row r="5" spans="1:5">
      <c r="A5" t="s">
        <v>70</v>
      </c>
      <c r="B5">
        <v>3600</v>
      </c>
      <c r="D5" t="s">
        <v>65</v>
      </c>
    </row>
    <row r="6" spans="1:5">
      <c r="A6" t="s">
        <v>73</v>
      </c>
      <c r="B6">
        <v>5500</v>
      </c>
    </row>
    <row r="7" spans="1:5">
      <c r="A7" t="s">
        <v>103</v>
      </c>
      <c r="B7">
        <v>5500</v>
      </c>
    </row>
    <row r="8" spans="1:5">
      <c r="A8" t="s">
        <v>105</v>
      </c>
      <c r="B8">
        <v>5500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25"/>
  <sheetViews>
    <sheetView topLeftCell="T1" workbookViewId="0">
      <selection activeCell="AA4" sqref="AA4"/>
    </sheetView>
  </sheetViews>
  <sheetFormatPr defaultRowHeight="14.25"/>
  <cols>
    <col min="6" max="6" width="14.375" customWidth="1"/>
    <col min="24" max="24" width="12.125" bestFit="1" customWidth="1"/>
  </cols>
  <sheetData>
    <row r="1" spans="1:34">
      <c r="A1" t="s">
        <v>74</v>
      </c>
      <c r="D1" t="s">
        <v>81</v>
      </c>
      <c r="E1" t="s">
        <v>82</v>
      </c>
      <c r="H1" t="s">
        <v>101</v>
      </c>
      <c r="I1" t="s">
        <v>82</v>
      </c>
      <c r="J1" s="39">
        <v>35750</v>
      </c>
      <c r="K1" t="s">
        <v>105</v>
      </c>
      <c r="L1" t="s">
        <v>82</v>
      </c>
      <c r="M1" s="65">
        <v>26500</v>
      </c>
      <c r="N1" s="63" t="s">
        <v>130</v>
      </c>
      <c r="O1" s="63">
        <v>22250</v>
      </c>
      <c r="R1" s="77" t="s">
        <v>131</v>
      </c>
      <c r="S1" s="77">
        <v>35000</v>
      </c>
      <c r="V1" s="79" t="s">
        <v>141</v>
      </c>
      <c r="W1" s="79">
        <v>4700</v>
      </c>
      <c r="Z1" t="s">
        <v>171</v>
      </c>
      <c r="AC1" t="s">
        <v>182</v>
      </c>
      <c r="AF1" t="s">
        <v>193</v>
      </c>
    </row>
    <row r="2" spans="1:34">
      <c r="A2" t="s">
        <v>75</v>
      </c>
      <c r="B2">
        <v>18000</v>
      </c>
      <c r="D2" s="46" t="s">
        <v>83</v>
      </c>
      <c r="E2" s="46">
        <v>8442</v>
      </c>
      <c r="F2" s="47">
        <v>42794</v>
      </c>
      <c r="H2" s="50" t="s">
        <v>45</v>
      </c>
      <c r="I2" s="50">
        <v>8370</v>
      </c>
      <c r="J2" s="51">
        <v>42814</v>
      </c>
      <c r="K2" s="39" t="s">
        <v>106</v>
      </c>
      <c r="L2" s="39">
        <v>5702</v>
      </c>
      <c r="M2" s="40">
        <v>42842</v>
      </c>
      <c r="N2" s="68"/>
      <c r="O2" s="69">
        <v>30000</v>
      </c>
      <c r="R2" s="68" t="s">
        <v>111</v>
      </c>
      <c r="S2" s="63">
        <v>1578.6</v>
      </c>
      <c r="T2" s="60">
        <v>42892</v>
      </c>
      <c r="V2" s="77" t="s">
        <v>111</v>
      </c>
      <c r="W2" s="77">
        <v>1565.09</v>
      </c>
      <c r="X2" s="60">
        <v>42923</v>
      </c>
      <c r="Z2" s="79" t="s">
        <v>111</v>
      </c>
      <c r="AA2" s="79">
        <v>1559.5</v>
      </c>
      <c r="AC2" t="s">
        <v>111</v>
      </c>
      <c r="AD2">
        <v>21281</v>
      </c>
      <c r="AE2" s="60">
        <v>42984</v>
      </c>
      <c r="AF2" s="65" t="s">
        <v>123</v>
      </c>
      <c r="AG2" s="65">
        <v>9370</v>
      </c>
      <c r="AH2" s="106">
        <v>43019</v>
      </c>
    </row>
    <row r="3" spans="1:34">
      <c r="A3" t="s">
        <v>76</v>
      </c>
      <c r="B3">
        <v>2500</v>
      </c>
      <c r="D3" s="39" t="s">
        <v>45</v>
      </c>
      <c r="E3" s="39">
        <v>8139</v>
      </c>
      <c r="F3" s="40">
        <v>42783</v>
      </c>
      <c r="H3" s="39" t="s">
        <v>104</v>
      </c>
      <c r="I3" s="39">
        <v>4000</v>
      </c>
      <c r="J3" s="40">
        <v>42804</v>
      </c>
      <c r="K3" s="56" t="s">
        <v>110</v>
      </c>
      <c r="L3" s="56">
        <v>2850.17</v>
      </c>
      <c r="M3" s="57">
        <v>42836</v>
      </c>
      <c r="N3" s="65" t="s">
        <v>83</v>
      </c>
      <c r="O3" s="65">
        <v>665</v>
      </c>
      <c r="P3" s="60">
        <v>42883</v>
      </c>
      <c r="R3" s="68" t="s">
        <v>123</v>
      </c>
      <c r="S3" s="63">
        <v>1362</v>
      </c>
      <c r="T3" s="60">
        <v>42898</v>
      </c>
      <c r="Z3" s="87" t="s">
        <v>45</v>
      </c>
      <c r="AA3" s="88">
        <v>10852</v>
      </c>
      <c r="AB3" s="60">
        <v>42964</v>
      </c>
    </row>
    <row r="4" spans="1:34">
      <c r="A4" t="s">
        <v>77</v>
      </c>
      <c r="B4">
        <v>3500</v>
      </c>
      <c r="D4" s="55" t="s">
        <v>80</v>
      </c>
      <c r="E4" s="55">
        <v>18000</v>
      </c>
      <c r="F4" s="39" t="s">
        <v>114</v>
      </c>
      <c r="K4" s="39" t="s">
        <v>111</v>
      </c>
      <c r="L4" s="39">
        <v>1578.6</v>
      </c>
      <c r="M4" s="40">
        <v>42831</v>
      </c>
      <c r="N4" s="63" t="s">
        <v>111</v>
      </c>
      <c r="O4" s="63">
        <v>1578.6</v>
      </c>
      <c r="P4" s="60">
        <v>42863</v>
      </c>
      <c r="Z4" s="87" t="s">
        <v>83</v>
      </c>
      <c r="AA4" s="87">
        <v>2646</v>
      </c>
      <c r="AB4" s="60">
        <v>42975</v>
      </c>
    </row>
    <row r="5" spans="1:34">
      <c r="A5" t="s">
        <v>78</v>
      </c>
      <c r="B5">
        <v>9000</v>
      </c>
      <c r="D5" s="50" t="s">
        <v>84</v>
      </c>
      <c r="E5" s="50">
        <v>5780</v>
      </c>
      <c r="K5" t="s">
        <v>112</v>
      </c>
      <c r="N5" s="63" t="s">
        <v>45</v>
      </c>
      <c r="O5" s="63">
        <v>8253</v>
      </c>
      <c r="P5" s="60">
        <v>42873</v>
      </c>
      <c r="R5" s="68" t="s">
        <v>45</v>
      </c>
      <c r="S5" s="68">
        <v>8373</v>
      </c>
      <c r="T5" s="60">
        <v>42905</v>
      </c>
      <c r="V5" s="77" t="s">
        <v>45</v>
      </c>
      <c r="W5" s="77">
        <v>11140</v>
      </c>
      <c r="X5" s="60">
        <v>42935</v>
      </c>
      <c r="Z5" s="87" t="s">
        <v>123</v>
      </c>
      <c r="AA5" s="87">
        <v>2310</v>
      </c>
    </row>
    <row r="6" spans="1:34">
      <c r="A6" t="s">
        <v>79</v>
      </c>
      <c r="B6">
        <v>6000</v>
      </c>
      <c r="D6" s="39" t="s">
        <v>87</v>
      </c>
      <c r="E6" s="39">
        <v>1580.51</v>
      </c>
      <c r="F6" s="40">
        <v>42803</v>
      </c>
      <c r="K6" t="s">
        <v>113</v>
      </c>
      <c r="L6">
        <v>4000</v>
      </c>
      <c r="N6" s="65" t="s">
        <v>79</v>
      </c>
      <c r="O6" s="65">
        <f>5970+5900</f>
        <v>11870</v>
      </c>
      <c r="P6" s="66">
        <v>42884</v>
      </c>
      <c r="R6" s="68" t="s">
        <v>83</v>
      </c>
      <c r="S6" s="68">
        <v>4736</v>
      </c>
      <c r="T6" s="60">
        <v>42914</v>
      </c>
      <c r="V6" s="77" t="s">
        <v>139</v>
      </c>
      <c r="W6" s="78">
        <v>10000</v>
      </c>
      <c r="X6" t="s">
        <v>158</v>
      </c>
      <c r="Z6" t="s">
        <v>89</v>
      </c>
      <c r="AA6">
        <v>4000</v>
      </c>
    </row>
    <row r="7" spans="1:34">
      <c r="D7" s="39" t="s">
        <v>88</v>
      </c>
      <c r="E7" s="39">
        <v>3699.3</v>
      </c>
      <c r="F7" s="40">
        <v>42803</v>
      </c>
      <c r="K7" s="63" t="s">
        <v>52</v>
      </c>
      <c r="L7" s="63">
        <v>10900</v>
      </c>
      <c r="N7" s="65" t="s">
        <v>139</v>
      </c>
      <c r="O7" s="65">
        <v>5000</v>
      </c>
      <c r="P7" s="66">
        <v>42884</v>
      </c>
      <c r="R7" s="68" t="s">
        <v>132</v>
      </c>
      <c r="S7" s="68">
        <v>16000</v>
      </c>
      <c r="T7" s="60">
        <v>42898</v>
      </c>
      <c r="V7" t="s">
        <v>104</v>
      </c>
      <c r="W7">
        <v>4000</v>
      </c>
    </row>
    <row r="8" spans="1:34">
      <c r="D8" s="39" t="s">
        <v>89</v>
      </c>
      <c r="E8" s="39">
        <v>4000</v>
      </c>
      <c r="F8" s="40">
        <v>42794</v>
      </c>
      <c r="N8" s="65" t="s">
        <v>140</v>
      </c>
      <c r="O8" s="65">
        <v>9765</v>
      </c>
      <c r="P8" s="66">
        <v>42884</v>
      </c>
      <c r="R8" s="77" t="s">
        <v>157</v>
      </c>
      <c r="S8" s="77">
        <v>6125</v>
      </c>
      <c r="V8" s="84" t="s">
        <v>83</v>
      </c>
      <c r="W8" s="84">
        <v>7488</v>
      </c>
      <c r="X8" s="60">
        <v>42944</v>
      </c>
      <c r="AA8">
        <f>SUM(AA4:AA5)</f>
        <v>4956</v>
      </c>
    </row>
    <row r="9" spans="1:34">
      <c r="R9" s="77" t="s">
        <v>104</v>
      </c>
      <c r="S9" s="77">
        <v>4000</v>
      </c>
    </row>
    <row r="10" spans="1:34">
      <c r="K10" s="65" t="s">
        <v>165</v>
      </c>
      <c r="L10">
        <f>M1-(O3+SUM(O6:O8))</f>
        <v>-800</v>
      </c>
      <c r="N10" s="63" t="s">
        <v>165</v>
      </c>
      <c r="O10">
        <f>O1-(O4+O5+S2+S3+L7)</f>
        <v>-1422.2000000000007</v>
      </c>
      <c r="R10" s="77" t="s">
        <v>164</v>
      </c>
      <c r="S10" s="78">
        <f>S1-(S9+W5+S8+W2+W6)</f>
        <v>2169.9100000000035</v>
      </c>
      <c r="V10" t="s">
        <v>157</v>
      </c>
      <c r="W10">
        <v>6220</v>
      </c>
    </row>
    <row r="11" spans="1:34">
      <c r="N11" s="69" t="s">
        <v>165</v>
      </c>
      <c r="O11" s="42">
        <f>O2-(O10+S5+S6+S7)</f>
        <v>2313.2000000000007</v>
      </c>
      <c r="V11" t="s">
        <v>139</v>
      </c>
      <c r="W11" s="42">
        <v>50000</v>
      </c>
      <c r="Z11" s="87" t="s">
        <v>32</v>
      </c>
      <c r="AA11" s="87">
        <v>20000</v>
      </c>
    </row>
    <row r="12" spans="1:34">
      <c r="K12" t="s">
        <v>170</v>
      </c>
      <c r="L12" t="s">
        <v>164</v>
      </c>
      <c r="M12" s="42">
        <f>L10+O10+O11</f>
        <v>91</v>
      </c>
      <c r="Z12" t="s">
        <v>178</v>
      </c>
      <c r="AA12" s="42">
        <f>AA11-AA3-AA4-AA5</f>
        <v>4192</v>
      </c>
    </row>
    <row r="13" spans="1:34">
      <c r="K13" s="68"/>
      <c r="L13" s="63"/>
    </row>
    <row r="14" spans="1:34">
      <c r="K14" s="65"/>
      <c r="L14" s="65"/>
      <c r="Z14" t="s">
        <v>89</v>
      </c>
      <c r="AA14">
        <v>24000</v>
      </c>
      <c r="AB14" t="s">
        <v>181</v>
      </c>
    </row>
    <row r="15" spans="1:34">
      <c r="Z15" t="s">
        <v>179</v>
      </c>
      <c r="AA15">
        <v>20000</v>
      </c>
      <c r="AB15" t="s">
        <v>180</v>
      </c>
    </row>
    <row r="17" spans="20:31">
      <c r="T17" s="104" t="s">
        <v>194</v>
      </c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</row>
    <row r="18" spans="20:31">
      <c r="U18" t="s">
        <v>190</v>
      </c>
      <c r="V18">
        <v>6000</v>
      </c>
      <c r="X18">
        <v>13015</v>
      </c>
    </row>
    <row r="19" spans="20:31">
      <c r="U19" t="s">
        <v>191</v>
      </c>
      <c r="V19">
        <v>6100</v>
      </c>
      <c r="X19">
        <v>9370</v>
      </c>
    </row>
    <row r="20" spans="20:31">
      <c r="U20" t="s">
        <v>192</v>
      </c>
      <c r="V20">
        <v>6500</v>
      </c>
    </row>
    <row r="21" spans="20:31">
      <c r="AC21">
        <f>32250-1750</f>
        <v>30500</v>
      </c>
    </row>
    <row r="22" spans="20:31">
      <c r="V22">
        <f>SUM(V18:V20)</f>
        <v>18600</v>
      </c>
      <c r="X22">
        <f>SUM(X18:X20)</f>
        <v>22385</v>
      </c>
      <c r="Z22">
        <f>X22-V22</f>
        <v>3785</v>
      </c>
      <c r="AA22">
        <v>32250</v>
      </c>
    </row>
    <row r="23" spans="20:31">
      <c r="X23">
        <f>6500+Z22</f>
        <v>10285</v>
      </c>
      <c r="Z23">
        <f>Z22/2</f>
        <v>1892.5</v>
      </c>
      <c r="AA23">
        <f>AA22-Z23</f>
        <v>30357.5</v>
      </c>
    </row>
    <row r="25" spans="20:31">
      <c r="X25">
        <v>10500</v>
      </c>
    </row>
  </sheetData>
  <mergeCells count="1">
    <mergeCell ref="T17:AE17"/>
  </mergeCells>
  <pageMargins left="0.7" right="0.7" top="0.75" bottom="0.75" header="0.3" footer="0.3"/>
  <pageSetup paperSize="9" orientation="portrait" r:id="rId1"/>
  <ignoredErrors>
    <ignoredError sqref="AA8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E4" sqref="E4"/>
    </sheetView>
  </sheetViews>
  <sheetFormatPr defaultRowHeight="14.25"/>
  <cols>
    <col min="2" max="2" width="11.625" bestFit="1" customWidth="1"/>
    <col min="3" max="3" width="12.375" bestFit="1" customWidth="1"/>
    <col min="4" max="4" width="13.5" customWidth="1"/>
    <col min="5" max="5" width="11.25" bestFit="1" customWidth="1"/>
    <col min="6" max="6" width="17.125" bestFit="1" customWidth="1"/>
    <col min="7" max="7" width="19.5" bestFit="1" customWidth="1"/>
    <col min="8" max="8" width="12.375" bestFit="1" customWidth="1"/>
    <col min="9" max="9" width="19.5" bestFit="1" customWidth="1"/>
  </cols>
  <sheetData>
    <row r="1" spans="1:9">
      <c r="A1" s="105" t="s">
        <v>99</v>
      </c>
      <c r="B1" s="105"/>
      <c r="C1" s="105"/>
      <c r="D1" s="105"/>
      <c r="E1" s="105"/>
      <c r="F1" s="105"/>
      <c r="G1" s="105"/>
      <c r="H1" s="105"/>
      <c r="I1" s="1"/>
    </row>
    <row r="2" spans="1:9">
      <c r="A2" s="4" t="s">
        <v>26</v>
      </c>
      <c r="B2" s="4" t="s">
        <v>91</v>
      </c>
      <c r="C2" s="4" t="s">
        <v>90</v>
      </c>
      <c r="D2" s="4" t="s">
        <v>92</v>
      </c>
      <c r="E2" s="4" t="s">
        <v>93</v>
      </c>
      <c r="F2" s="4" t="s">
        <v>95</v>
      </c>
      <c r="G2" s="4" t="s">
        <v>98</v>
      </c>
      <c r="H2" s="4" t="s">
        <v>100</v>
      </c>
      <c r="I2" s="4" t="s">
        <v>94</v>
      </c>
    </row>
    <row r="3" spans="1:9">
      <c r="A3" s="45">
        <v>42786</v>
      </c>
      <c r="B3" s="4">
        <v>2180</v>
      </c>
      <c r="C3" s="4" t="s">
        <v>96</v>
      </c>
      <c r="D3" s="4">
        <v>-2000</v>
      </c>
      <c r="E3" s="4">
        <v>7000</v>
      </c>
      <c r="F3" s="4">
        <f>D3+E3</f>
        <v>5000</v>
      </c>
      <c r="G3" s="4">
        <v>0</v>
      </c>
      <c r="H3" s="4">
        <v>0</v>
      </c>
      <c r="I3" s="4" t="s">
        <v>97</v>
      </c>
    </row>
    <row r="4" spans="1:9">
      <c r="A4" s="7"/>
      <c r="B4" s="7"/>
      <c r="C4" s="7"/>
      <c r="D4" s="7"/>
      <c r="E4" s="7">
        <f>F3+G4-H3</f>
        <v>5000</v>
      </c>
      <c r="F4" s="7">
        <f>D4+E4</f>
        <v>5000</v>
      </c>
      <c r="G4" s="7"/>
      <c r="H4" s="7"/>
      <c r="I4" s="7"/>
    </row>
  </sheetData>
  <mergeCells count="1">
    <mergeCell ref="A1:H1"/>
  </mergeCells>
  <conditionalFormatting sqref="D1:D1048576">
    <cfRule type="cellIs" dxfId="1" priority="3" operator="lessThan">
      <formula>0</formula>
    </cfRule>
    <cfRule type="cellIs" dxfId="0" priority="2" operator="greaterThan">
      <formula>0</formula>
    </cfRule>
    <cfRule type="cellIs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4" sqref="A4"/>
    </sheetView>
  </sheetViews>
  <sheetFormatPr defaultRowHeight="14.25"/>
  <sheetData>
    <row r="1" spans="1:2">
      <c r="A1" t="s">
        <v>118</v>
      </c>
      <c r="B1" t="s">
        <v>105</v>
      </c>
    </row>
    <row r="2" spans="1:2">
      <c r="A2" t="s">
        <v>119</v>
      </c>
      <c r="B2">
        <v>5500</v>
      </c>
    </row>
    <row r="3" spans="1:2">
      <c r="A3" t="s">
        <v>120</v>
      </c>
      <c r="B3">
        <v>1250</v>
      </c>
    </row>
    <row r="4" spans="1:2">
      <c r="A4" t="s">
        <v>121</v>
      </c>
      <c r="B4">
        <v>700</v>
      </c>
    </row>
    <row r="5" spans="1:2">
      <c r="A5" t="s">
        <v>122</v>
      </c>
      <c r="B5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1549759</dc:creator>
  <cp:lastModifiedBy>1549759</cp:lastModifiedBy>
  <dcterms:created xsi:type="dcterms:W3CDTF">2014-07-03T18:35:52Z</dcterms:created>
  <dcterms:modified xsi:type="dcterms:W3CDTF">2017-09-28T10:51:37Z</dcterms:modified>
</cp:coreProperties>
</file>