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36B2612-F023-40A2-9007-7748C3CDD4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rom_codebasics" sheetId="3" r:id="rId1"/>
    <sheet name="My_Answer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4" l="1"/>
  <c r="E30" i="4"/>
  <c r="D30" i="4"/>
  <c r="D32" i="4" s="1"/>
  <c r="C30" i="4"/>
  <c r="B30" i="4"/>
  <c r="N30" i="4" s="1"/>
  <c r="N29" i="4"/>
  <c r="N28" i="4"/>
  <c r="N27" i="4"/>
  <c r="N26" i="4"/>
  <c r="N25" i="4"/>
  <c r="N24" i="4"/>
  <c r="N23" i="4"/>
  <c r="N22" i="4"/>
  <c r="N21" i="4"/>
  <c r="N20" i="4"/>
  <c r="N19" i="4"/>
  <c r="N18" i="4"/>
  <c r="E12" i="4"/>
  <c r="E32" i="4" s="1"/>
  <c r="D12" i="4"/>
  <c r="C12" i="4"/>
  <c r="B12" i="4"/>
  <c r="B32" i="4" s="1"/>
  <c r="N32" i="4" s="1"/>
  <c r="N11" i="4"/>
  <c r="N10" i="4"/>
  <c r="N9" i="4"/>
  <c r="N8" i="4"/>
  <c r="C29" i="3"/>
  <c r="D29" i="3"/>
  <c r="E29" i="3"/>
  <c r="F29" i="3"/>
  <c r="G29" i="3"/>
  <c r="H29" i="3"/>
  <c r="I29" i="3"/>
  <c r="J29" i="3"/>
  <c r="K29" i="3"/>
  <c r="L29" i="3"/>
  <c r="M29" i="3"/>
  <c r="B29" i="3"/>
  <c r="C12" i="3"/>
  <c r="D12" i="3"/>
  <c r="E12" i="3"/>
  <c r="F12" i="3"/>
  <c r="G12" i="3"/>
  <c r="H12" i="3"/>
  <c r="I12" i="3"/>
  <c r="J12" i="3"/>
  <c r="K12" i="3"/>
  <c r="L12" i="3"/>
  <c r="M12" i="3"/>
  <c r="B12" i="3"/>
  <c r="N20" i="3"/>
  <c r="N28" i="3"/>
  <c r="N11" i="3"/>
  <c r="N10" i="3"/>
  <c r="N9" i="3"/>
  <c r="N8" i="3"/>
  <c r="N12" i="4" l="1"/>
  <c r="N12" i="3"/>
  <c r="N19" i="3"/>
  <c r="N24" i="3"/>
  <c r="N17" i="3"/>
  <c r="N23" i="3"/>
  <c r="N27" i="3"/>
  <c r="N26" i="3"/>
  <c r="N18" i="3"/>
  <c r="N21" i="3"/>
  <c r="E31" i="3"/>
  <c r="B31" i="3"/>
  <c r="D31" i="3"/>
  <c r="C31" i="3"/>
  <c r="N29" i="3" l="1"/>
  <c r="N31" i="3" s="1"/>
</calcChain>
</file>

<file path=xl/sharedStrings.xml><?xml version="1.0" encoding="utf-8"?>
<sst xmlns="http://schemas.openxmlformats.org/spreadsheetml/2006/main" count="104" uniqueCount="44">
  <si>
    <t>Personal Income, Expense Tracker</t>
  </si>
  <si>
    <t>Monthly Savings Target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</si>
  <si>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</si>
  <si>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</si>
  <si>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</si>
  <si>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</si>
  <si>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</si>
  <si>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</si>
  <si>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</si>
  <si>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</si>
  <si>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</si>
  <si>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</si>
  <si>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</si>
  <si>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</si>
  <si>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</si>
  <si>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</si>
  <si>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</si>
  <si>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</si>
  <si>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Rental Income</t>
  </si>
  <si>
    <t>Dividend, Stock Gains</t>
  </si>
  <si>
    <t>Freelancing</t>
  </si>
  <si>
    <t>Total Income</t>
  </si>
  <si>
    <t>Expenses</t>
  </si>
  <si>
    <t>Housing</t>
  </si>
  <si>
    <t>Mortgage or Rent</t>
  </si>
  <si>
    <t>Phone</t>
  </si>
  <si>
    <t>Electricity</t>
  </si>
  <si>
    <t>Gas</t>
  </si>
  <si>
    <t>Other Maintenance</t>
  </si>
  <si>
    <t>Food</t>
  </si>
  <si>
    <t>Groceries</t>
  </si>
  <si>
    <t>Dining out</t>
  </si>
  <si>
    <t>Transportation</t>
  </si>
  <si>
    <t>Fuel Expenses</t>
  </si>
  <si>
    <t>Bus/Train/Taxi/Flight</t>
  </si>
  <si>
    <t>Vehicle maintenance</t>
  </si>
  <si>
    <t>Total Expenses</t>
  </si>
  <si>
    <t>Savings/Deficit</t>
  </si>
  <si>
    <t xml:space="preserve">Monthly Savings Target </t>
  </si>
  <si>
    <t>Dividend,Stock Gain</t>
  </si>
  <si>
    <t>Expanses</t>
  </si>
  <si>
    <t>Fuel Expanses</t>
  </si>
  <si>
    <t>Vehicle maintance</t>
  </si>
  <si>
    <t>saving/Deficit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</si>
</sst>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&lt;=9999999]###\-####;\(###\)\ ###\-####"/>
    <numFmt numFmtId="165" formatCode="_(* #,##0_);_(* \(#,##0\);_(* &quot;-&quot;??_);_(@_)"/>
  </numFmts>
  <fonts count="13" x14ac:knownFonts="1">
    <font>
      <sz val="10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i/>
      <sz val="11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1" fillId="0" borderId="2" applyNumberFormat="0" applyFill="0" applyBorder="0" applyAlignment="0" applyProtection="0"/>
    <xf numFmtId="0" fontId="2" fillId="0" borderId="3" applyNumberFormat="0" applyFill="0" applyBorder="0" applyAlignment="0" applyProtection="0"/>
    <xf numFmtId="16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7">
    <xf numFmtId="0" fontId="0" fillId="0" borderId="0" xfId="0"/>
    <xf numFmtId="0" fontId="9" fillId="3" borderId="5" xfId="0" applyFont="1" applyFill="1" applyBorder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3" borderId="0" xfId="0" applyFont="1" applyFill="1"/>
    <xf numFmtId="0" fontId="4" fillId="5" borderId="0" xfId="0" applyFont="1" applyFill="1"/>
    <xf numFmtId="0" fontId="8" fillId="0" borderId="5" xfId="0" applyFont="1" applyBorder="1"/>
    <xf numFmtId="0" fontId="8" fillId="0" borderId="6" xfId="0" applyFont="1" applyBorder="1"/>
    <xf numFmtId="0" fontId="9" fillId="2" borderId="0" xfId="0" applyFont="1" applyFill="1"/>
    <xf numFmtId="0" fontId="8" fillId="2" borderId="0" xfId="0" applyFont="1" applyFill="1"/>
    <xf numFmtId="0" fontId="9" fillId="3" borderId="6" xfId="0" applyFont="1" applyFill="1" applyBorder="1"/>
    <xf numFmtId="0" fontId="9" fillId="3" borderId="7" xfId="0" applyFont="1" applyFill="1" applyBorder="1"/>
    <xf numFmtId="0" fontId="7" fillId="4" borderId="4" xfId="0" applyFont="1" applyFill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9" borderId="9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12" fillId="0" borderId="0" xfId="0" applyFont="1"/>
    <xf numFmtId="0" fontId="12" fillId="10" borderId="0" xfId="0" applyFont="1" applyFill="1"/>
    <xf numFmtId="0" fontId="8" fillId="7" borderId="0" xfId="0" applyFont="1" applyFill="1" applyAlignment="1">
      <alignment horizontal="center"/>
    </xf>
    <xf numFmtId="0" fontId="8" fillId="3" borderId="0" xfId="0" applyFont="1" applyFill="1"/>
    <xf numFmtId="0" fontId="8" fillId="0" borderId="0" xfId="0" applyFont="1" applyAlignment="1">
      <alignment horizontal="center"/>
    </xf>
    <xf numFmtId="165" fontId="8" fillId="0" borderId="0" xfId="6" applyNumberFormat="1" applyFont="1" applyAlignment="1">
      <alignment horizontal="center"/>
    </xf>
    <xf numFmtId="165" fontId="8" fillId="0" borderId="0" xfId="6" applyNumberFormat="1" applyFont="1"/>
    <xf numFmtId="165" fontId="8" fillId="10" borderId="0" xfId="6" applyNumberFormat="1" applyFont="1" applyFill="1"/>
  </cellXfs>
  <cellStyles count="7">
    <cellStyle name="Comma" xfId="6" builtinId="3"/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4" xr:uid="{70E46558-98AC-446F-861A-54F270CBD905}"/>
  </cellStyles>
  <dxfs count="11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3" defaultTableStyle="TableStyleMedium2" defaultPivotStyle="PivotStyleLight16">
    <tableStyle name="Address Book" pivot="0" count="3" xr9:uid="{00000000-0011-0000-FFFF-FFFF00000000}">
      <tableStyleElement type="wholeTable" dxfId="115"/>
      <tableStyleElement type="headerRow" dxfId="114"/>
      <tableStyleElement type="totalRow" dxfId="113"/>
    </tableStyle>
    <tableStyle name="Invisible" pivot="0" table="0" count="0" xr9:uid="{5947676C-0569-48DC-A7CB-C6B4FAB42FB4}"/>
    <tableStyle name="Personal monthly budget" pivot="0" count="7" xr9:uid="{DF2684C2-C435-47FA-9646-E632C3AE8948}">
      <tableStyleElement type="wholeTable" dxfId="112"/>
      <tableStyleElement type="headerRow" dxfId="111"/>
      <tableStyleElement type="totalRow" dxfId="110"/>
      <tableStyleElement type="firstColumn" dxfId="109"/>
      <tableStyleElement type="lastColumn" dxfId="108"/>
      <tableStyleElement type="firstRowStripe" dxfId="107"/>
      <tableStyleElement type="firstColumnStripe" dxfId="10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9E32E0-8D5F-403F-9C15-9B6B97C51ADE}" name="Expenses" displayName="Expenses" ref="A15:N29" totalsRowCount="1" headerRowDxfId="105" dataDxfId="104" totalsRowDxfId="103" totalsRowBorderDxfId="102">
  <autoFilter ref="A15:N28" xr:uid="{A39E32E0-8D5F-403F-9C15-9B6B97C51A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AB13096E-B66B-446F-A432-402906A6C1C5}" name="Item" totalsRowLabel="Total Expenses" dataDxfId="101" totalsRowDxfId="100"/>
    <tableColumn id="3" xr3:uid="{23850D5D-DBF9-45EA-8BA8-CFA1F2D676AB}" name="Jan" totalsRowFunction="custom" dataDxfId="99" totalsRowDxfId="98">
      <totalsRowFormula>IF(SUBTOTAL(109,Expenses[Jan])=0,"",SUBTOTAL(109,Expenses[Jan]))</totalsRowFormula>
    </tableColumn>
    <tableColumn id="4" xr3:uid="{D2F8C0DF-E5AB-4DE6-ACC2-55F0CE0F8ACC}" name="Feb" totalsRowFunction="custom" dataDxfId="97" totalsRowDxfId="96">
      <totalsRowFormula>IF(SUBTOTAL(109,Expenses[Feb])=0,"",SUBTOTAL(109,Expenses[Feb]))</totalsRowFormula>
    </tableColumn>
    <tableColumn id="5" xr3:uid="{5B67B754-11FF-43BB-9F47-81B31233A8CF}" name="Mar" totalsRowFunction="custom" dataDxfId="95" totalsRowDxfId="94">
      <totalsRowFormula>IF(SUBTOTAL(109,Expenses[Mar])=0,"",SUBTOTAL(109,Expenses[Mar]))</totalsRowFormula>
    </tableColumn>
    <tableColumn id="1" xr3:uid="{0FE7C175-54CE-4155-AA8A-4D3628288BDA}" name="Apr" totalsRowFunction="custom" dataDxfId="93" totalsRowDxfId="92">
      <totalsRowFormula>IF(SUBTOTAL(109,Expenses[Apr])=0,"",SUBTOTAL(109,Expenses[Apr]))</totalsRowFormula>
    </tableColumn>
    <tableColumn id="6" xr3:uid="{0736634A-CF71-4811-B756-961C6BF2C622}" name="May" totalsRowFunction="custom" dataDxfId="91" totalsRowDxfId="90">
      <totalsRowFormula>IF(SUBTOTAL(109,Expenses[May])=0,"",SUBTOTAL(109,Expenses[May]))</totalsRowFormula>
    </tableColumn>
    <tableColumn id="7" xr3:uid="{F2DE991A-14AC-4E4B-9432-51F82265B34D}" name="Jun" totalsRowFunction="custom" dataDxfId="89" totalsRowDxfId="88">
      <totalsRowFormula>IF(SUBTOTAL(109,Expenses[Jun])=0,"",SUBTOTAL(109,Expenses[Jun]))</totalsRowFormula>
    </tableColumn>
    <tableColumn id="8" xr3:uid="{2C1DCFE0-CF3A-468A-9474-41827D6E05C6}" name="Jul" totalsRowFunction="custom" dataDxfId="87" totalsRowDxfId="86">
      <totalsRowFormula>IF(SUBTOTAL(109,Expenses[Jul])=0,"",SUBTOTAL(109,Expenses[Jul]))</totalsRowFormula>
    </tableColumn>
    <tableColumn id="9" xr3:uid="{C8ED35B3-D506-46D7-81EC-F0BBE946D38F}" name="Aug" totalsRowFunction="custom" dataDxfId="85" totalsRowDxfId="84">
      <totalsRowFormula>IF(SUBTOTAL(109,Expenses[Aug])=0,"",SUBTOTAL(109,Expenses[Aug]))</totalsRowFormula>
    </tableColumn>
    <tableColumn id="10" xr3:uid="{5E2E5FF2-65FD-48FC-8968-C36D680F6A5E}" name="Sep" totalsRowFunction="custom" dataDxfId="83" totalsRowDxfId="82">
      <totalsRowFormula>IF(SUBTOTAL(109,Expenses[Sep])=0,"",SUBTOTAL(109,Expenses[Sep]))</totalsRowFormula>
    </tableColumn>
    <tableColumn id="11" xr3:uid="{0049F405-CF5F-421E-A3E4-466932A07102}" name="Oct" totalsRowFunction="custom" dataDxfId="81" totalsRowDxfId="80">
      <totalsRowFormula>IF(SUBTOTAL(109,Expenses[Oct])=0,"",SUBTOTAL(109,Expenses[Oct]))</totalsRowFormula>
    </tableColumn>
    <tableColumn id="12" xr3:uid="{541315EE-55BA-45D1-85BE-1C1A338A1AA4}" name="Nov" totalsRowFunction="custom" dataDxfId="79" totalsRowDxfId="78">
      <totalsRowFormula>IF(SUBTOTAL(109,Expenses[Nov])=0,"",SUBTOTAL(109,Expenses[Nov]))</totalsRowFormula>
    </tableColumn>
    <tableColumn id="13" xr3:uid="{C97BD1CD-8E73-4A33-A81C-FEF51805BE2C}" name="Dec" totalsRowFunction="custom" dataDxfId="77" totalsRowDxfId="76">
      <totalsRowFormula>IF(SUBTOTAL(109,Expenses[Dec])=0,"",SUBTOTAL(109,Expenses[Dec]))</totalsRowFormula>
    </tableColumn>
    <tableColumn id="14" xr3:uid="{3C7367CA-C2D6-4C59-B277-1B0CD5D1F22C}" name="Year To Date" totalsRowFunction="custom" dataDxfId="75" totalsRowDxfId="74">
      <calculatedColumnFormula>SUM(Expenses[[#This Row],[Jan]:[Dec]])</calculatedColumnFormula>
      <totalsRowFormula>IF(SUBTOTAL(109,Expenses[Year To Date])=0,"",SUBTOTAL(109,Expenses[Year To Date]))</totalsRow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F3A983-0761-4C98-BC94-5DB6E9233653}" name="Income" displayName="Income" ref="A7:N12" totalsRowCount="1" headerRowDxfId="73" dataDxfId="72" totalsRowDxfId="71" totalsRowBorderDxfId="70">
  <autoFilter ref="A7:N11" xr:uid="{D4F3A983-0761-4C98-BC94-5DB6E92336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FA4E3ABA-8CBE-4B65-9157-C3804C0034A8}" name="Item" totalsRowLabel="Total Income" dataDxfId="69" totalsRowDxfId="68"/>
    <tableColumn id="3" xr3:uid="{48A6DFFF-8196-4C72-B39A-D08974D2DA8D}" name="Jan" totalsRowFunction="custom" dataDxfId="67" totalsRowDxfId="66">
      <totalsRowFormula>IF(SUBTOTAL(109,Income[Jan])=0,"",SUBTOTAL(109,Income[Jan]))</totalsRowFormula>
    </tableColumn>
    <tableColumn id="4" xr3:uid="{7B392E25-9E59-42D0-BAAB-FF6472232B61}" name="Feb" totalsRowFunction="custom" dataDxfId="65" totalsRowDxfId="64">
      <totalsRowFormula>IF(SUBTOTAL(109,Income[Feb])=0,"",SUBTOTAL(109,Income[Feb]))</totalsRowFormula>
    </tableColumn>
    <tableColumn id="5" xr3:uid="{9D43EC2F-E65E-4042-8002-60EF534FA550}" name="Mar" totalsRowFunction="custom" dataDxfId="63" totalsRowDxfId="62">
      <totalsRowFormula>IF(SUBTOTAL(109,Income[Mar])=0,"",SUBTOTAL(109,Income[Mar]))</totalsRowFormula>
    </tableColumn>
    <tableColumn id="1" xr3:uid="{DD24C3D9-6F29-4BCC-8D9D-B7C5DD5CBF8B}" name="Apr" totalsRowFunction="custom" dataDxfId="61" totalsRowDxfId="60">
      <totalsRowFormula>IF(SUBTOTAL(109,Income[Apr])=0,"",SUBTOTAL(109,Income[Apr]))</totalsRowFormula>
    </tableColumn>
    <tableColumn id="6" xr3:uid="{75B33925-0BAB-4482-8F81-AFD649E0E13F}" name="May" totalsRowFunction="custom" dataDxfId="59" totalsRowDxfId="58">
      <totalsRowFormula>IF(SUBTOTAL(109,Income[May])=0,"",SUBTOTAL(109,Income[May]))</totalsRowFormula>
    </tableColumn>
    <tableColumn id="7" xr3:uid="{00BB9E27-AC5F-49DF-9B4C-ECDE6B8FA38B}" name="Jun" totalsRowFunction="custom" dataDxfId="57" totalsRowDxfId="56">
      <totalsRowFormula>IF(SUBTOTAL(109,Income[Jun])=0,"",SUBTOTAL(109,Income[Jun]))</totalsRowFormula>
    </tableColumn>
    <tableColumn id="8" xr3:uid="{0CD2DD4A-2A9D-4904-B724-84B86DB2FA1B}" name="Jul" totalsRowFunction="custom" dataDxfId="55" totalsRowDxfId="54">
      <totalsRowFormula>IF(SUBTOTAL(109,Income[Jul])=0,"",SUBTOTAL(109,Income[Jul]))</totalsRowFormula>
    </tableColumn>
    <tableColumn id="9" xr3:uid="{BC92CB31-D6A1-45CE-B6F5-84D0780D9BC7}" name="Aug" totalsRowFunction="custom" dataDxfId="53" totalsRowDxfId="52">
      <totalsRowFormula>IF(SUBTOTAL(109,Income[Aug])=0,"",SUBTOTAL(109,Income[Aug]))</totalsRowFormula>
    </tableColumn>
    <tableColumn id="10" xr3:uid="{591D579B-1A22-4CCC-B250-23086CF4699D}" name="Sep" totalsRowFunction="custom" dataDxfId="51" totalsRowDxfId="50">
      <totalsRowFormula>IF(SUBTOTAL(109,Income[Sep])=0,"",SUBTOTAL(109,Income[Sep]))</totalsRowFormula>
    </tableColumn>
    <tableColumn id="11" xr3:uid="{EF736585-71F4-4687-A131-6D4859926DF0}" name="Oct" totalsRowFunction="custom" dataDxfId="49" totalsRowDxfId="48">
      <totalsRowFormula>IF(SUBTOTAL(109,Income[Oct])=0,"",SUBTOTAL(109,Income[Oct]))</totalsRowFormula>
    </tableColumn>
    <tableColumn id="12" xr3:uid="{CC69DA39-8E24-4C67-BCFA-62C616D5C24E}" name="Nov" totalsRowFunction="custom" dataDxfId="47" totalsRowDxfId="46">
      <totalsRowFormula>IF(SUBTOTAL(109,Income[Nov])=0,"",SUBTOTAL(109,Income[Nov]))</totalsRowFormula>
    </tableColumn>
    <tableColumn id="13" xr3:uid="{1763D959-A08E-4D31-A3D5-6E63A5BA9F2E}" name="Dec" totalsRowFunction="custom" dataDxfId="45" totalsRowDxfId="44">
      <totalsRowFormula>IF(SUBTOTAL(109,Income[Dec])=0,"",SUBTOTAL(109,Income[Dec]))</totalsRowFormula>
    </tableColumn>
    <tableColumn id="14" xr3:uid="{67563E17-3061-4048-9514-DCDC17D80B24}" name="Year To Date" totalsRowFunction="custom" dataDxfId="43" totalsRowDxfId="42">
      <calculatedColumnFormula>SUM(Income[[#This Row],[Jan]:[Dec]])</calculatedColumnFormula>
      <totalsRowFormula>IF(SUBTOTAL(109,Income[Year To Date])=0,"",SUBTOTAL(109,Income[Year To Date]))</totalsRow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7C509C-A65D-410E-8A3A-C0BBCC7AC97F}" name="Income4" displayName="Income4" ref="A7:N12" totalsRowShown="0" headerRowDxfId="17" dataDxfId="16">
  <autoFilter ref="A7:N12" xr:uid="{4C7C509C-A65D-410E-8A3A-C0BBCC7AC97F}"/>
  <tableColumns count="14">
    <tableColumn id="1" xr3:uid="{F9646F01-C551-45DB-9094-46CAAE8AE585}" name="Item" dataDxfId="31"/>
    <tableColumn id="2" xr3:uid="{71EE0476-6FBC-4ABB-8C3C-0F531BB64057}" name="Jan" dataDxfId="30" dataCellStyle="Comma"/>
    <tableColumn id="3" xr3:uid="{118D6546-0C5C-4933-B528-5C9DDAE0BBB4}" name="Feb" dataDxfId="29" dataCellStyle="Comma"/>
    <tableColumn id="4" xr3:uid="{6B537348-AD52-444D-B3C8-58F11E8C88A8}" name="Mar" dataDxfId="28" dataCellStyle="Comma"/>
    <tableColumn id="5" xr3:uid="{F6C87FD1-7081-4610-98FB-32CA87B6D5CF}" name="Apr" dataDxfId="27" dataCellStyle="Comma"/>
    <tableColumn id="6" xr3:uid="{CC1178A7-CA81-43AB-9EE2-31560054E521}" name="May" dataDxfId="26" dataCellStyle="Comma"/>
    <tableColumn id="7" xr3:uid="{E7C80313-2041-49D0-9B34-E3F8F5DC7177}" name="Jun" dataDxfId="25" dataCellStyle="Comma"/>
    <tableColumn id="8" xr3:uid="{8B32E7AD-7065-4C47-9750-53309A36E166}" name="Jul" dataDxfId="24" dataCellStyle="Comma"/>
    <tableColumn id="9" xr3:uid="{AF47606F-4134-4B40-AC3A-269FD64FC9F5}" name="Aug" dataDxfId="23" dataCellStyle="Comma"/>
    <tableColumn id="10" xr3:uid="{CC5082ED-6D97-4F1B-8BFF-C85BFCB23526}" name="Sep" dataDxfId="22" dataCellStyle="Comma"/>
    <tableColumn id="11" xr3:uid="{D7F0D557-0D3A-428F-A9FD-AE705F66B467}" name="Oct" dataDxfId="21" dataCellStyle="Comma"/>
    <tableColumn id="12" xr3:uid="{7A6248FB-0FF7-43B3-AA32-70997A2236C2}" name="Nov" dataDxfId="20" dataCellStyle="Comma"/>
    <tableColumn id="13" xr3:uid="{7895DFDD-A3C0-438E-83C9-226EE6F93C69}" name="Dec" dataDxfId="19" dataCellStyle="Comma"/>
    <tableColumn id="14" xr3:uid="{8BD27368-0890-4ADD-AFF4-A734B166DF0B}" name="Year To Date" dataDxfId="18" dataCellStyle="Comma">
      <calculatedColumnFormula>SUM(Income4[[#This Row],[Jan]:[Dec]])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2926B-7DF9-4BB8-BF05-BF168414A0A3}" name="Table2" displayName="Table2" ref="A16:N30" totalsRowShown="0" headerRowDxfId="1" dataDxfId="0" headerRowBorderDxfId="32">
  <autoFilter ref="A16:N30" xr:uid="{0F02926B-7DF9-4BB8-BF05-BF168414A0A3}"/>
  <tableColumns count="14">
    <tableColumn id="1" xr3:uid="{D30F6309-F92F-4E15-8EEC-319EBEEAEDB3}" name="Item" dataDxfId="15"/>
    <tableColumn id="2" xr3:uid="{D7A2C01A-EB63-4BF4-A5BC-8A0ED7794B46}" name="Jan" dataDxfId="14"/>
    <tableColumn id="3" xr3:uid="{86C8A55D-CD8F-4A2E-8612-3EBA49F183E7}" name="Feb" dataDxfId="13"/>
    <tableColumn id="4" xr3:uid="{016E73CD-8480-4CED-A1DE-86F451612E75}" name="Mar" dataDxfId="12"/>
    <tableColumn id="5" xr3:uid="{3750B4F9-7252-4A37-96DA-D89AB74946FA}" name="Apr" dataDxfId="11"/>
    <tableColumn id="6" xr3:uid="{3A90D0CC-B448-41DD-82A5-E91EE3B94B8E}" name="May" dataDxfId="10"/>
    <tableColumn id="7" xr3:uid="{232CE2BE-8C1C-4683-915E-A84D8CFD170C}" name="Jun" dataDxfId="9"/>
    <tableColumn id="8" xr3:uid="{1D3E5B77-3F38-4CDC-8960-90162AA3FD4D}" name="Jul" dataDxfId="8"/>
    <tableColumn id="9" xr3:uid="{4DB1838D-ABA7-4F44-9D57-74F136BFD6C0}" name="Aug" dataDxfId="7"/>
    <tableColumn id="10" xr3:uid="{16D66B70-C94F-47B1-BCBD-E62E8B7804D7}" name="Sep" dataDxfId="6"/>
    <tableColumn id="11" xr3:uid="{6E16D31B-C973-42F1-9B93-DDE6F087E905}" name="Oct" dataDxfId="5"/>
    <tableColumn id="12" xr3:uid="{14BF3B53-6808-4B3B-8EFC-F2ED333F1B55}" name="Nov" dataDxfId="4"/>
    <tableColumn id="13" xr3:uid="{312E03A4-EB68-430F-970E-7016BE24D2F7}" name="Dec" dataDxfId="3"/>
    <tableColumn id="14" xr3:uid="{8CCDD31A-0646-495F-9B44-AE6BEE372632}" name="Year To Date" dataDxfId="2">
      <calculatedColumnFormula>SUM(B17:M17)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C52-C319-4FB8-8175-B01EBB2AAFB7}">
  <dimension ref="A1:N31"/>
  <sheetViews>
    <sheetView showGridLines="0" tabSelected="1" topLeftCell="A15" zoomScale="112" zoomScaleNormal="112" workbookViewId="0">
      <selection activeCell="D31" sqref="D31"/>
    </sheetView>
  </sheetViews>
  <sheetFormatPr defaultRowHeight="15" x14ac:dyDescent="0.25"/>
  <cols>
    <col min="1" max="1" width="18.42578125" style="2" customWidth="1"/>
    <col min="2" max="2" width="8.5703125" style="2" customWidth="1"/>
    <col min="3" max="3" width="8.7109375" style="2" customWidth="1"/>
    <col min="4" max="4" width="7.85546875" style="2" customWidth="1"/>
    <col min="5" max="5" width="9.140625" style="2" customWidth="1"/>
    <col min="6" max="6" width="8.5703125" style="2" customWidth="1"/>
    <col min="7" max="8" width="8.28515625" style="2" customWidth="1"/>
    <col min="9" max="9" width="8" style="2" customWidth="1"/>
    <col min="10" max="10" width="7.85546875" style="2" customWidth="1"/>
    <col min="11" max="11" width="7.28515625" style="2" customWidth="1"/>
    <col min="12" max="12" width="8" style="2" customWidth="1"/>
    <col min="13" max="13" width="7.7109375" style="2" customWidth="1"/>
    <col min="14" max="14" width="11.85546875" style="2" customWidth="1"/>
    <col min="15" max="16384" width="9.140625" style="2"/>
  </cols>
  <sheetData>
    <row r="1" spans="1:14" ht="12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2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.75" customHeight="1" x14ac:dyDescent="0.25">
      <c r="A4" s="4" t="s">
        <v>1</v>
      </c>
      <c r="B4" s="4"/>
      <c r="C4" s="4"/>
      <c r="D4" s="4">
        <v>40000</v>
      </c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x14ac:dyDescent="0.25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</row>
    <row r="8" spans="1:14" x14ac:dyDescent="0.25">
      <c r="A8" s="2" t="s">
        <v>17</v>
      </c>
      <c r="B8" s="2">
        <v>60000</v>
      </c>
      <c r="C8" s="2">
        <v>60000</v>
      </c>
      <c r="D8" s="2">
        <v>60000</v>
      </c>
      <c r="E8" s="2">
        <v>75000</v>
      </c>
      <c r="N8" s="2">
        <f>SUM(Income[[#This Row],[Jan]:[Dec]])</f>
        <v>255000</v>
      </c>
    </row>
    <row r="9" spans="1:14" x14ac:dyDescent="0.25">
      <c r="A9" s="2" t="s">
        <v>18</v>
      </c>
      <c r="B9" s="2">
        <v>14000</v>
      </c>
      <c r="C9" s="2">
        <v>14000</v>
      </c>
      <c r="D9" s="2">
        <v>0</v>
      </c>
      <c r="E9" s="2">
        <v>15000</v>
      </c>
      <c r="N9" s="2">
        <f>SUM(Income[[#This Row],[Jan]:[Dec]])</f>
        <v>43000</v>
      </c>
    </row>
    <row r="10" spans="1:14" x14ac:dyDescent="0.25">
      <c r="A10" s="2" t="s">
        <v>19</v>
      </c>
      <c r="B10" s="2">
        <v>2000</v>
      </c>
      <c r="C10" s="2">
        <v>600</v>
      </c>
      <c r="D10" s="2">
        <v>1400</v>
      </c>
      <c r="E10" s="2">
        <v>0</v>
      </c>
      <c r="N10" s="2">
        <f>SUM(Income[[#This Row],[Jan]:[Dec]])</f>
        <v>4000</v>
      </c>
    </row>
    <row r="11" spans="1:14" x14ac:dyDescent="0.25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N11" s="2">
        <f>SUM(Income[[#This Row],[Jan]:[Dec]])</f>
        <v>0</v>
      </c>
    </row>
    <row r="12" spans="1:14" x14ac:dyDescent="0.25">
      <c r="A12" s="6" t="s">
        <v>21</v>
      </c>
      <c r="B12" s="7">
        <f>IF(SUBTOTAL(109,Income[Jan])=0,"",SUBTOTAL(109,Income[Jan]))</f>
        <v>76000</v>
      </c>
      <c r="C12" s="7">
        <f>IF(SUBTOTAL(109,Income[Feb])=0,"",SUBTOTAL(109,Income[Feb]))</f>
        <v>74600</v>
      </c>
      <c r="D12" s="7">
        <f>IF(SUBTOTAL(109,Income[Mar])=0,"",SUBTOTAL(109,Income[Mar]))</f>
        <v>61400</v>
      </c>
      <c r="E12" s="7">
        <f>IF(SUBTOTAL(109,Income[Apr])=0,"",SUBTOTAL(109,Income[Apr]))</f>
        <v>90000</v>
      </c>
      <c r="F12" s="7" t="str">
        <f>IF(SUBTOTAL(109,Income[May])=0,"",SUBTOTAL(109,Income[May]))</f>
        <v/>
      </c>
      <c r="G12" s="7" t="str">
        <f>IF(SUBTOTAL(109,Income[Jun])=0,"",SUBTOTAL(109,Income[Jun]))</f>
        <v/>
      </c>
      <c r="H12" s="7" t="str">
        <f>IF(SUBTOTAL(109,Income[Jul])=0,"",SUBTOTAL(109,Income[Jul]))</f>
        <v/>
      </c>
      <c r="I12" s="7" t="str">
        <f>IF(SUBTOTAL(109,Income[Aug])=0,"",SUBTOTAL(109,Income[Aug]))</f>
        <v/>
      </c>
      <c r="J12" s="7" t="str">
        <f>IF(SUBTOTAL(109,Income[Sep])=0,"",SUBTOTAL(109,Income[Sep]))</f>
        <v/>
      </c>
      <c r="K12" s="7" t="str">
        <f>IF(SUBTOTAL(109,Income[Oct])=0,"",SUBTOTAL(109,Income[Oct]))</f>
        <v/>
      </c>
      <c r="L12" s="7" t="str">
        <f>IF(SUBTOTAL(109,Income[Nov])=0,"",SUBTOTAL(109,Income[Nov]))</f>
        <v/>
      </c>
      <c r="M12" s="7" t="str">
        <f>IF(SUBTOTAL(109,Income[Dec])=0,"",SUBTOTAL(109,Income[Dec]))</f>
        <v/>
      </c>
      <c r="N12" s="7">
        <f>IF(SUBTOTAL(109,Income[Year To Date])=0,"",SUBTOTAL(109,Income[Year To Date]))</f>
        <v>302000</v>
      </c>
    </row>
    <row r="14" spans="1:14" x14ac:dyDescent="0.25">
      <c r="A14" s="12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5">
      <c r="A15" s="5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</row>
    <row r="16" spans="1:14" x14ac:dyDescent="0.25">
      <c r="A16" s="8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2" t="s">
        <v>24</v>
      </c>
      <c r="B17" s="2">
        <v>23000</v>
      </c>
      <c r="C17" s="2">
        <v>23000</v>
      </c>
      <c r="D17" s="2">
        <v>23000</v>
      </c>
      <c r="E17" s="2">
        <v>22500</v>
      </c>
      <c r="N17" s="2">
        <f>SUM(Expenses[[#This Row],[Jan]:[Dec]])</f>
        <v>91500</v>
      </c>
    </row>
    <row r="18" spans="1:14" x14ac:dyDescent="0.25">
      <c r="A18" s="2" t="s">
        <v>25</v>
      </c>
      <c r="B18" s="2">
        <v>400</v>
      </c>
      <c r="C18" s="2">
        <v>400</v>
      </c>
      <c r="D18" s="2">
        <v>400</v>
      </c>
      <c r="E18" s="2">
        <v>400</v>
      </c>
      <c r="N18" s="2">
        <f>SUM(Expenses[[#This Row],[Jan]:[Dec]])</f>
        <v>1600</v>
      </c>
    </row>
    <row r="19" spans="1:14" x14ac:dyDescent="0.25">
      <c r="A19" s="2" t="s">
        <v>26</v>
      </c>
      <c r="B19" s="2">
        <v>1700</v>
      </c>
      <c r="C19" s="2">
        <v>1600</v>
      </c>
      <c r="D19" s="2">
        <v>2300</v>
      </c>
      <c r="E19" s="2">
        <v>2800</v>
      </c>
      <c r="N19" s="2">
        <f>SUM(Expenses[[#This Row],[Jan]:[Dec]])</f>
        <v>8400</v>
      </c>
    </row>
    <row r="20" spans="1:14" x14ac:dyDescent="0.25">
      <c r="A20" s="2" t="s">
        <v>27</v>
      </c>
      <c r="B20" s="2">
        <v>800</v>
      </c>
      <c r="C20" s="2">
        <v>950</v>
      </c>
      <c r="D20" s="2">
        <v>940</v>
      </c>
      <c r="E20" s="2">
        <v>1020</v>
      </c>
      <c r="N20" s="2">
        <f>SUM(Expenses[[#This Row],[Jan]:[Dec]])</f>
        <v>3710</v>
      </c>
    </row>
    <row r="21" spans="1:14" x14ac:dyDescent="0.25">
      <c r="A21" s="2" t="s">
        <v>28</v>
      </c>
      <c r="B21" s="2">
        <v>600</v>
      </c>
      <c r="C21" s="2">
        <v>230</v>
      </c>
      <c r="D21" s="2">
        <v>2350</v>
      </c>
      <c r="E21" s="2">
        <v>1540</v>
      </c>
      <c r="N21" s="2">
        <f>SUM(Expenses[[#This Row],[Jan]:[Dec]])</f>
        <v>4720</v>
      </c>
    </row>
    <row r="22" spans="1:14" x14ac:dyDescent="0.25">
      <c r="A22" s="8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2" t="s">
        <v>30</v>
      </c>
      <c r="B23" s="2">
        <v>200</v>
      </c>
      <c r="C23" s="2">
        <v>180</v>
      </c>
      <c r="D23" s="2">
        <v>160</v>
      </c>
      <c r="E23" s="2">
        <v>210</v>
      </c>
      <c r="N23" s="2">
        <f>SUM(Expenses[[#This Row],[Jan]:[Dec]])</f>
        <v>750</v>
      </c>
    </row>
    <row r="24" spans="1:14" x14ac:dyDescent="0.25">
      <c r="A24" s="2" t="s">
        <v>31</v>
      </c>
      <c r="B24" s="2">
        <v>50</v>
      </c>
      <c r="C24" s="2">
        <v>45</v>
      </c>
      <c r="D24" s="2">
        <v>37</v>
      </c>
      <c r="E24" s="2">
        <v>0</v>
      </c>
      <c r="N24" s="2">
        <f>SUM(Expenses[[#This Row],[Jan]:[Dec]])</f>
        <v>132</v>
      </c>
    </row>
    <row r="25" spans="1:14" x14ac:dyDescent="0.25">
      <c r="A25" s="8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2" t="s">
        <v>33</v>
      </c>
      <c r="B26" s="2">
        <v>125</v>
      </c>
      <c r="C26" s="2">
        <v>100</v>
      </c>
      <c r="D26" s="2">
        <v>67</v>
      </c>
      <c r="E26" s="2">
        <v>140</v>
      </c>
      <c r="N26" s="2">
        <f>SUM(Expenses[[#This Row],[Jan]:[Dec]])</f>
        <v>432</v>
      </c>
    </row>
    <row r="27" spans="1:14" x14ac:dyDescent="0.25">
      <c r="A27" s="2" t="s">
        <v>34</v>
      </c>
      <c r="B27" s="2">
        <v>10</v>
      </c>
      <c r="C27" s="2">
        <v>5</v>
      </c>
      <c r="D27" s="2">
        <v>9</v>
      </c>
      <c r="E27" s="2">
        <v>0</v>
      </c>
      <c r="N27" s="2">
        <f>SUM(Expenses[[#This Row],[Jan]:[Dec]])</f>
        <v>24</v>
      </c>
    </row>
    <row r="28" spans="1:14" x14ac:dyDescent="0.25">
      <c r="A28" s="2" t="s">
        <v>35</v>
      </c>
      <c r="B28" s="2">
        <v>20</v>
      </c>
      <c r="C28" s="2">
        <v>45</v>
      </c>
      <c r="D28" s="2">
        <v>67</v>
      </c>
      <c r="E28" s="2">
        <v>120</v>
      </c>
      <c r="N28" s="2">
        <f>SUM(Expenses[[#This Row],[Jan]:[Dec]])</f>
        <v>252</v>
      </c>
    </row>
    <row r="29" spans="1:14" x14ac:dyDescent="0.25">
      <c r="A29" s="6" t="s">
        <v>36</v>
      </c>
      <c r="B29" s="7">
        <f>IF(SUBTOTAL(109,Expenses[Jan])=0,"",SUBTOTAL(109,Expenses[Jan]))</f>
        <v>26905</v>
      </c>
      <c r="C29" s="7">
        <f>IF(SUBTOTAL(109,Expenses[Feb])=0,"",SUBTOTAL(109,Expenses[Feb]))</f>
        <v>26555</v>
      </c>
      <c r="D29" s="7">
        <f>IF(SUBTOTAL(109,Expenses[Mar])=0,"",SUBTOTAL(109,Expenses[Mar]))</f>
        <v>29330</v>
      </c>
      <c r="E29" s="7">
        <f>IF(SUBTOTAL(109,Expenses[Apr])=0,"",SUBTOTAL(109,Expenses[Apr]))</f>
        <v>28730</v>
      </c>
      <c r="F29" s="7" t="str">
        <f>IF(SUBTOTAL(109,Expenses[May])=0,"",SUBTOTAL(109,Expenses[May]))</f>
        <v/>
      </c>
      <c r="G29" s="7" t="str">
        <f>IF(SUBTOTAL(109,Expenses[Jun])=0,"",SUBTOTAL(109,Expenses[Jun]))</f>
        <v/>
      </c>
      <c r="H29" s="7" t="str">
        <f>IF(SUBTOTAL(109,Expenses[Jul])=0,"",SUBTOTAL(109,Expenses[Jul]))</f>
        <v/>
      </c>
      <c r="I29" s="7" t="str">
        <f>IF(SUBTOTAL(109,Expenses[Aug])=0,"",SUBTOTAL(109,Expenses[Aug]))</f>
        <v/>
      </c>
      <c r="J29" s="7" t="str">
        <f>IF(SUBTOTAL(109,Expenses[Sep])=0,"",SUBTOTAL(109,Expenses[Sep]))</f>
        <v/>
      </c>
      <c r="K29" s="7" t="str">
        <f>IF(SUBTOTAL(109,Expenses[Oct])=0,"",SUBTOTAL(109,Expenses[Oct]))</f>
        <v/>
      </c>
      <c r="L29" s="7" t="str">
        <f>IF(SUBTOTAL(109,Expenses[Nov])=0,"",SUBTOTAL(109,Expenses[Nov]))</f>
        <v/>
      </c>
      <c r="M29" s="7" t="str">
        <f>IF(SUBTOTAL(109,Expenses[Dec])=0,"",SUBTOTAL(109,Expenses[Dec]))</f>
        <v/>
      </c>
      <c r="N29" s="7">
        <f>IF(SUBTOTAL(109,Expenses[Year To Date])=0,"",SUBTOTAL(109,Expenses[Year To Date]))</f>
        <v>111520</v>
      </c>
    </row>
    <row r="31" spans="1:14" x14ac:dyDescent="0.25">
      <c r="A31" s="1" t="s">
        <v>37</v>
      </c>
      <c r="B31" s="10">
        <f>Income[[#Totals],[Jan]]-Expenses[[#Totals],[Jan]]</f>
        <v>49095</v>
      </c>
      <c r="C31" s="10">
        <f>Income[[#Totals],[Feb]]-Expenses[[#Totals],[Feb]]</f>
        <v>48045</v>
      </c>
      <c r="D31" s="10">
        <f>Income[[#Totals],[Mar]]-Expenses[[#Totals],[Mar]]</f>
        <v>32070</v>
      </c>
      <c r="E31" s="10">
        <f>Income[[#Totals],[Apr]]-Expenses[[#Totals],[Apr]]</f>
        <v>61270</v>
      </c>
      <c r="F31" s="10"/>
      <c r="G31" s="10"/>
      <c r="H31" s="10"/>
      <c r="I31" s="10"/>
      <c r="J31" s="10"/>
      <c r="K31" s="10"/>
      <c r="L31" s="10"/>
      <c r="M31" s="10"/>
      <c r="N31" s="11">
        <f>Income[[#Totals],[Year To Date]]-Expenses[[#Totals],[Year To Date]]</f>
        <v>190480</v>
      </c>
    </row>
  </sheetData>
  <mergeCells count="3">
    <mergeCell ref="A14:N14"/>
    <mergeCell ref="A6:N6"/>
    <mergeCell ref="A1:N2"/>
  </mergeCells>
  <phoneticPr fontId="6" type="noConversion"/>
  <conditionalFormatting sqref="A31:E31">
    <cfRule type="cellIs" dxfId="41" priority="1" operator="lessThan">
      <formula>$D$4</formula>
    </cfRule>
  </conditionalFormatting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3E27-A5BE-4353-AC6B-FC276DB16CFE}">
  <dimension ref="A1:N32"/>
  <sheetViews>
    <sheetView topLeftCell="A9" workbookViewId="0">
      <selection activeCell="E5" sqref="E5"/>
    </sheetView>
  </sheetViews>
  <sheetFormatPr defaultRowHeight="15" x14ac:dyDescent="0.25"/>
  <cols>
    <col min="1" max="1" width="20" style="2" bestFit="1" customWidth="1"/>
    <col min="2" max="5" width="9.28515625" style="2" bestFit="1" customWidth="1"/>
    <col min="6" max="13" width="9.140625" style="2"/>
    <col min="14" max="14" width="9.85546875" style="2" bestFit="1" customWidth="1"/>
    <col min="15" max="16384" width="9.140625" style="2"/>
  </cols>
  <sheetData>
    <row r="1" spans="1:14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2" t="s">
        <v>38</v>
      </c>
      <c r="B2" s="22">
        <v>30000</v>
      </c>
    </row>
    <row r="6" spans="1:14" x14ac:dyDescent="0.25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5">
      <c r="A7" s="23" t="s">
        <v>3</v>
      </c>
      <c r="B7" s="23" t="s">
        <v>4</v>
      </c>
      <c r="C7" s="23" t="s">
        <v>5</v>
      </c>
      <c r="D7" s="23" t="s">
        <v>6</v>
      </c>
      <c r="E7" s="23" t="s">
        <v>7</v>
      </c>
      <c r="F7" s="23" t="s">
        <v>8</v>
      </c>
      <c r="G7" s="23" t="s">
        <v>9</v>
      </c>
      <c r="H7" s="23" t="s">
        <v>10</v>
      </c>
      <c r="I7" s="23" t="s">
        <v>11</v>
      </c>
      <c r="J7" s="23" t="s">
        <v>12</v>
      </c>
      <c r="K7" s="23" t="s">
        <v>13</v>
      </c>
      <c r="L7" s="23" t="s">
        <v>14</v>
      </c>
      <c r="M7" s="23" t="s">
        <v>15</v>
      </c>
      <c r="N7" s="23" t="s">
        <v>16</v>
      </c>
    </row>
    <row r="8" spans="1:14" x14ac:dyDescent="0.25">
      <c r="A8" s="23" t="s">
        <v>17</v>
      </c>
      <c r="B8" s="24">
        <v>40000</v>
      </c>
      <c r="C8" s="24">
        <v>40000</v>
      </c>
      <c r="D8" s="24">
        <v>40000</v>
      </c>
      <c r="E8" s="24">
        <v>42000</v>
      </c>
      <c r="F8" s="24"/>
      <c r="G8" s="24"/>
      <c r="H8" s="24"/>
      <c r="I8" s="24"/>
      <c r="J8" s="24"/>
      <c r="K8" s="24"/>
      <c r="L8" s="24"/>
      <c r="M8" s="24"/>
      <c r="N8" s="24">
        <f>SUM(Income4[[#This Row],[Jan]:[Dec]])</f>
        <v>162000</v>
      </c>
    </row>
    <row r="9" spans="1:14" x14ac:dyDescent="0.25">
      <c r="A9" s="23" t="s">
        <v>18</v>
      </c>
      <c r="B9" s="24">
        <v>8000</v>
      </c>
      <c r="C9" s="24">
        <v>8000</v>
      </c>
      <c r="D9" s="24">
        <v>4000</v>
      </c>
      <c r="E9" s="24">
        <v>10000</v>
      </c>
      <c r="F9" s="24"/>
      <c r="G9" s="24"/>
      <c r="H9" s="24"/>
      <c r="I9" s="24"/>
      <c r="J9" s="24"/>
      <c r="K9" s="24"/>
      <c r="L9" s="24"/>
      <c r="M9" s="24"/>
      <c r="N9" s="24">
        <f>SUM(Income4[[#This Row],[Jan]:[Dec]])</f>
        <v>30000</v>
      </c>
    </row>
    <row r="10" spans="1:14" x14ac:dyDescent="0.25">
      <c r="A10" s="23" t="s">
        <v>39</v>
      </c>
      <c r="B10" s="24">
        <v>1000</v>
      </c>
      <c r="C10" s="24">
        <v>1000</v>
      </c>
      <c r="D10" s="24">
        <v>400</v>
      </c>
      <c r="E10" s="24">
        <v>0</v>
      </c>
      <c r="F10" s="24"/>
      <c r="G10" s="24"/>
      <c r="H10" s="24"/>
      <c r="I10" s="24"/>
      <c r="J10" s="24"/>
      <c r="K10" s="24"/>
      <c r="L10" s="24"/>
      <c r="M10" s="24"/>
      <c r="N10" s="24">
        <f>SUM(Income4[[#This Row],[Jan]:[Dec]])</f>
        <v>2400</v>
      </c>
    </row>
    <row r="11" spans="1:14" x14ac:dyDescent="0.25">
      <c r="A11" s="23" t="s">
        <v>20</v>
      </c>
      <c r="B11" s="24">
        <v>0</v>
      </c>
      <c r="C11" s="24">
        <v>0</v>
      </c>
      <c r="D11" s="24">
        <v>0</v>
      </c>
      <c r="E11" s="24">
        <v>0</v>
      </c>
      <c r="F11" s="24"/>
      <c r="G11" s="24"/>
      <c r="H11" s="24"/>
      <c r="I11" s="24"/>
      <c r="J11" s="24"/>
      <c r="K11" s="24"/>
      <c r="L11" s="24"/>
      <c r="M11" s="24"/>
      <c r="N11" s="24">
        <f>SUM(Income4[[#This Row],[Jan]:[Dec]])</f>
        <v>0</v>
      </c>
    </row>
    <row r="12" spans="1:14" x14ac:dyDescent="0.25">
      <c r="A12" s="23" t="s">
        <v>21</v>
      </c>
      <c r="B12" s="24">
        <f>SUM(B8:B11)</f>
        <v>49000</v>
      </c>
      <c r="C12" s="24">
        <f t="shared" ref="C12:E12" si="0">SUM(C8:C11)</f>
        <v>49000</v>
      </c>
      <c r="D12" s="24">
        <f>SUM(D8:D11)</f>
        <v>44400</v>
      </c>
      <c r="E12" s="24">
        <f t="shared" si="0"/>
        <v>52000</v>
      </c>
      <c r="F12" s="24"/>
      <c r="G12" s="24"/>
      <c r="H12" s="24"/>
      <c r="I12" s="24"/>
      <c r="J12" s="24"/>
      <c r="K12" s="24"/>
      <c r="L12" s="24"/>
      <c r="M12" s="24"/>
      <c r="N12" s="24">
        <f>SUM(Income4[[#This Row],[Jan]:[Dec]])</f>
        <v>194400</v>
      </c>
    </row>
    <row r="15" spans="1:14" x14ac:dyDescent="0.25">
      <c r="A15" s="15" t="s">
        <v>40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.75" thickBot="1" x14ac:dyDescent="0.3">
      <c r="A16" s="16" t="s">
        <v>3</v>
      </c>
      <c r="B16" s="17" t="s">
        <v>4</v>
      </c>
      <c r="C16" s="17" t="s">
        <v>5</v>
      </c>
      <c r="D16" s="17" t="s">
        <v>6</v>
      </c>
      <c r="E16" s="17" t="s">
        <v>7</v>
      </c>
      <c r="F16" s="17" t="s">
        <v>8</v>
      </c>
      <c r="G16" s="17" t="s">
        <v>9</v>
      </c>
      <c r="H16" s="17" t="s">
        <v>10</v>
      </c>
      <c r="I16" s="17" t="s">
        <v>11</v>
      </c>
      <c r="J16" s="17" t="s">
        <v>12</v>
      </c>
      <c r="K16" s="17" t="s">
        <v>13</v>
      </c>
      <c r="L16" s="17" t="s">
        <v>14</v>
      </c>
      <c r="M16" s="17" t="s">
        <v>15</v>
      </c>
      <c r="N16" s="18" t="s">
        <v>16</v>
      </c>
    </row>
    <row r="17" spans="1:14" ht="15.75" thickTop="1" x14ac:dyDescent="0.25">
      <c r="A17" s="19" t="s">
        <v>23</v>
      </c>
    </row>
    <row r="18" spans="1:14" x14ac:dyDescent="0.25">
      <c r="A18" s="2" t="s">
        <v>24</v>
      </c>
      <c r="B18" s="25">
        <v>13000</v>
      </c>
      <c r="C18" s="25">
        <v>12000</v>
      </c>
      <c r="D18" s="25">
        <v>13000</v>
      </c>
      <c r="E18" s="25">
        <v>13000</v>
      </c>
      <c r="F18" s="25"/>
      <c r="G18" s="25"/>
      <c r="H18" s="25"/>
      <c r="I18" s="25"/>
      <c r="J18" s="25"/>
      <c r="K18" s="25"/>
      <c r="L18" s="25"/>
      <c r="M18" s="25"/>
      <c r="N18" s="25">
        <f>SUM(B18:M18)</f>
        <v>51000</v>
      </c>
    </row>
    <row r="19" spans="1:14" x14ac:dyDescent="0.25">
      <c r="A19" s="2" t="s">
        <v>25</v>
      </c>
      <c r="B19" s="25">
        <v>300</v>
      </c>
      <c r="C19" s="25">
        <v>300</v>
      </c>
      <c r="D19" s="25">
        <v>300</v>
      </c>
      <c r="E19" s="25">
        <v>300</v>
      </c>
      <c r="F19" s="25"/>
      <c r="G19" s="25"/>
      <c r="H19" s="25"/>
      <c r="I19" s="25"/>
      <c r="J19" s="25"/>
      <c r="K19" s="25"/>
      <c r="L19" s="25"/>
      <c r="M19" s="25"/>
      <c r="N19" s="25">
        <f t="shared" ref="N19:N30" si="1">SUM(B19:M19)</f>
        <v>1200</v>
      </c>
    </row>
    <row r="20" spans="1:14" x14ac:dyDescent="0.25">
      <c r="A20" s="2" t="s">
        <v>26</v>
      </c>
      <c r="B20" s="25">
        <v>1200</v>
      </c>
      <c r="C20" s="25">
        <v>1100</v>
      </c>
      <c r="D20" s="25">
        <v>1000</v>
      </c>
      <c r="E20" s="25">
        <v>1000</v>
      </c>
      <c r="F20" s="25"/>
      <c r="G20" s="25"/>
      <c r="H20" s="25"/>
      <c r="I20" s="25"/>
      <c r="J20" s="25"/>
      <c r="K20" s="25"/>
      <c r="L20" s="25"/>
      <c r="M20" s="25"/>
      <c r="N20" s="25">
        <f t="shared" si="1"/>
        <v>4300</v>
      </c>
    </row>
    <row r="21" spans="1:14" x14ac:dyDescent="0.25">
      <c r="A21" s="2" t="s">
        <v>27</v>
      </c>
      <c r="B21" s="25">
        <v>900</v>
      </c>
      <c r="C21" s="25">
        <v>1000</v>
      </c>
      <c r="D21" s="25">
        <v>1000</v>
      </c>
      <c r="E21" s="25">
        <v>1000</v>
      </c>
      <c r="F21" s="25"/>
      <c r="G21" s="25"/>
      <c r="H21" s="25"/>
      <c r="I21" s="25"/>
      <c r="J21" s="25"/>
      <c r="K21" s="25"/>
      <c r="L21" s="25"/>
      <c r="M21" s="25"/>
      <c r="N21" s="25">
        <f t="shared" si="1"/>
        <v>3900</v>
      </c>
    </row>
    <row r="22" spans="1:14" x14ac:dyDescent="0.25">
      <c r="A22" s="2" t="s">
        <v>28</v>
      </c>
      <c r="B22" s="25">
        <v>400</v>
      </c>
      <c r="C22" s="25">
        <v>500</v>
      </c>
      <c r="D22" s="25">
        <v>400</v>
      </c>
      <c r="E22" s="25">
        <v>600</v>
      </c>
      <c r="F22" s="25"/>
      <c r="G22" s="25"/>
      <c r="H22" s="25"/>
      <c r="I22" s="25"/>
      <c r="J22" s="25"/>
      <c r="K22" s="25"/>
      <c r="L22" s="25"/>
      <c r="M22" s="25"/>
      <c r="N22" s="25">
        <f t="shared" si="1"/>
        <v>1900</v>
      </c>
    </row>
    <row r="23" spans="1:14" x14ac:dyDescent="0.25">
      <c r="A23" s="19" t="s">
        <v>29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>
        <f t="shared" si="1"/>
        <v>0</v>
      </c>
    </row>
    <row r="24" spans="1:14" x14ac:dyDescent="0.25">
      <c r="A24" s="2" t="s">
        <v>30</v>
      </c>
      <c r="B24" s="25">
        <v>100</v>
      </c>
      <c r="C24" s="25">
        <v>200</v>
      </c>
      <c r="D24" s="25">
        <v>240</v>
      </c>
      <c r="E24" s="25">
        <v>200</v>
      </c>
      <c r="F24" s="25"/>
      <c r="G24" s="25"/>
      <c r="H24" s="25"/>
      <c r="I24" s="25"/>
      <c r="J24" s="25"/>
      <c r="K24" s="25"/>
      <c r="L24" s="25"/>
      <c r="M24" s="25"/>
      <c r="N24" s="25">
        <f t="shared" si="1"/>
        <v>740</v>
      </c>
    </row>
    <row r="25" spans="1:14" x14ac:dyDescent="0.25">
      <c r="A25" s="2" t="s">
        <v>31</v>
      </c>
      <c r="B25" s="25">
        <v>100</v>
      </c>
      <c r="C25" s="25">
        <v>50</v>
      </c>
      <c r="D25" s="25">
        <v>90</v>
      </c>
      <c r="E25" s="25">
        <v>100</v>
      </c>
      <c r="F25" s="25"/>
      <c r="G25" s="25"/>
      <c r="H25" s="25"/>
      <c r="I25" s="25"/>
      <c r="J25" s="25"/>
      <c r="K25" s="25"/>
      <c r="L25" s="25"/>
      <c r="M25" s="25"/>
      <c r="N25" s="25">
        <f t="shared" si="1"/>
        <v>340</v>
      </c>
    </row>
    <row r="26" spans="1:14" x14ac:dyDescent="0.25">
      <c r="A26" s="19" t="s">
        <v>32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>
        <f t="shared" si="1"/>
        <v>0</v>
      </c>
    </row>
    <row r="27" spans="1:14" x14ac:dyDescent="0.25">
      <c r="A27" s="2" t="s">
        <v>41</v>
      </c>
      <c r="B27" s="25">
        <v>200</v>
      </c>
      <c r="C27" s="25">
        <v>300</v>
      </c>
      <c r="D27" s="25">
        <v>100</v>
      </c>
      <c r="E27" s="25">
        <v>150</v>
      </c>
      <c r="F27" s="25"/>
      <c r="G27" s="25"/>
      <c r="H27" s="25"/>
      <c r="I27" s="25"/>
      <c r="J27" s="25"/>
      <c r="K27" s="25"/>
      <c r="L27" s="25"/>
      <c r="M27" s="25"/>
      <c r="N27" s="25">
        <f t="shared" si="1"/>
        <v>750</v>
      </c>
    </row>
    <row r="28" spans="1:14" x14ac:dyDescent="0.25">
      <c r="A28" s="2" t="s">
        <v>34</v>
      </c>
      <c r="B28" s="25">
        <v>20</v>
      </c>
      <c r="C28" s="25">
        <v>10</v>
      </c>
      <c r="D28" s="25">
        <v>35</v>
      </c>
      <c r="E28" s="25">
        <v>50</v>
      </c>
      <c r="F28" s="25"/>
      <c r="G28" s="25"/>
      <c r="H28" s="25"/>
      <c r="I28" s="25"/>
      <c r="J28" s="25"/>
      <c r="K28" s="25"/>
      <c r="L28" s="25"/>
      <c r="M28" s="25"/>
      <c r="N28" s="25">
        <f t="shared" si="1"/>
        <v>115</v>
      </c>
    </row>
    <row r="29" spans="1:14" x14ac:dyDescent="0.25">
      <c r="A29" s="2" t="s">
        <v>42</v>
      </c>
      <c r="B29" s="25">
        <v>20</v>
      </c>
      <c r="C29" s="25">
        <v>40</v>
      </c>
      <c r="D29" s="25">
        <v>50</v>
      </c>
      <c r="E29" s="25">
        <v>50</v>
      </c>
      <c r="F29" s="25"/>
      <c r="G29" s="25"/>
      <c r="H29" s="25"/>
      <c r="I29" s="25"/>
      <c r="J29" s="25"/>
      <c r="K29" s="25"/>
      <c r="L29" s="25"/>
      <c r="M29" s="25"/>
      <c r="N29" s="25">
        <f t="shared" si="1"/>
        <v>160</v>
      </c>
    </row>
    <row r="30" spans="1:14" x14ac:dyDescent="0.25">
      <c r="A30" s="19" t="s">
        <v>36</v>
      </c>
      <c r="B30" s="25">
        <f>SUM(B17:B29)</f>
        <v>16240</v>
      </c>
      <c r="C30" s="25">
        <f t="shared" ref="C30:E30" si="2">SUM(C17:C29)</f>
        <v>15500</v>
      </c>
      <c r="D30" s="25">
        <f t="shared" si="2"/>
        <v>16215</v>
      </c>
      <c r="E30" s="25">
        <f t="shared" si="2"/>
        <v>16450</v>
      </c>
      <c r="F30" s="25"/>
      <c r="G30" s="25"/>
      <c r="H30" s="25"/>
      <c r="I30" s="25"/>
      <c r="J30" s="25"/>
      <c r="K30" s="25"/>
      <c r="L30" s="25"/>
      <c r="M30" s="25"/>
      <c r="N30" s="25">
        <f t="shared" si="1"/>
        <v>64405</v>
      </c>
    </row>
    <row r="31" spans="1:14" x14ac:dyDescent="0.2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5">
      <c r="A32" s="20" t="s">
        <v>43</v>
      </c>
      <c r="B32" s="26">
        <f>B12-B30</f>
        <v>32760</v>
      </c>
      <c r="C32" s="26">
        <f>C12-C30</f>
        <v>33500</v>
      </c>
      <c r="D32" s="26">
        <f>D12-D30</f>
        <v>28185</v>
      </c>
      <c r="E32" s="26">
        <f>E12-E30</f>
        <v>35550</v>
      </c>
      <c r="F32" s="26"/>
      <c r="G32" s="26"/>
      <c r="H32" s="26"/>
      <c r="I32" s="26"/>
      <c r="J32" s="26"/>
      <c r="K32" s="26"/>
      <c r="L32" s="26"/>
      <c r="M32" s="26"/>
      <c r="N32" s="26">
        <f>SUM(B32:E32)</f>
        <v>129995</v>
      </c>
    </row>
  </sheetData>
  <mergeCells count="3">
    <mergeCell ref="A1:N1"/>
    <mergeCell ref="A6:N6"/>
    <mergeCell ref="A15:N15"/>
  </mergeCells>
  <conditionalFormatting sqref="B32:E32">
    <cfRule type="cellIs" dxfId="34" priority="1" operator="lessThan">
      <formula>31000</formula>
    </cfRule>
    <cfRule type="cellIs" dxfId="35" priority="2" operator="equal">
      <formula>32000</formula>
    </cfRule>
    <cfRule type="cellIs" dxfId="36" priority="4" operator="equal">
      <formula>30000</formula>
    </cfRule>
  </conditionalFormatting>
  <conditionalFormatting sqref="B2">
    <cfRule type="cellIs" dxfId="33" priority="3" operator="lessThan">
      <formula>30000</formula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C7FD9-EBCF-4CC4-BE1C-34B80F7E8353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18CA40-0DB4-4620-8315-F39CC3D1B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From_codebasics</vt:lpstr>
      <vt:lpstr>My_Answer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2022-11-06T05:34:26Z</dcterms:created>
  <dcterms:modified xsi:type="dcterms:W3CDTF">2023-04-03T21:05:00Z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