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<sst xmlns="http://schemas.openxmlformats.org/spreadsheetml/2006/main" count="43" uniqueCount="25">
  <si>
    <t xml:space="preserve">Column 1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</si>
  <si>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</si>
  <si>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</si>
  <si>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</si>
  <si>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</si>
  <si>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</si>
  <si>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</si>
  <si>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</si>
  <si>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</si>
  <si>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</si>
  <si>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</si>
  <si>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</si>
  <si>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</si>
  <si>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</si>
  <si>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</si>
  <si>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</si>
  <si>
    <t xml:space="preserve">xbar</t>
  </si>
  <si>
    <t xml:space="preserve">mu_xbar</t>
  </si>
  <si>
    <t xml:space="preserve">sigma_xbar</t>
  </si>
  <si>
    <t xml:space="preserve">z</t>
  </si>
  <si>
    <t xml:space="preserve">CDF</t>
  </si>
  <si>
    <t xml:space="preserve">N_p</t>
  </si>
  <si>
    <t xml:space="preserve">N</t>
  </si>
  <si>
    <t xml:space="preserve">sigma</t>
  </si>
  <si>
    <t xml:space="preserve">mu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</si>
</sst>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Random Walk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Sheet1!$E$9:$E$23</c:f>
              <c:numCache>
                <c:formatCode>General</c:formatCode>
                <c:ptCount val="15"/>
                <c:pt idx="0">
                  <c:v>345</c:v>
                </c:pt>
                <c:pt idx="1">
                  <c:v>34</c:v>
                </c:pt>
                <c:pt idx="2">
                  <c:v>456</c:v>
                </c:pt>
                <c:pt idx="3">
                  <c:v>56</c:v>
                </c:pt>
                <c:pt idx="4">
                  <c:v>78</c:v>
                </c:pt>
                <c:pt idx="5">
                  <c:v>99</c:v>
                </c:pt>
                <c:pt idx="6">
                  <c:v>23</c:v>
                </c:pt>
                <c:pt idx="7">
                  <c:v>34</c:v>
                </c:pt>
                <c:pt idx="8">
                  <c:v>678</c:v>
                </c:pt>
                <c:pt idx="9">
                  <c:v>788</c:v>
                </c:pt>
                <c:pt idx="10">
                  <c:v>454</c:v>
                </c:pt>
                <c:pt idx="11">
                  <c:v>345</c:v>
                </c:pt>
                <c:pt idx="12">
                  <c:v>56</c:v>
                </c:pt>
                <c:pt idx="13">
                  <c:v>466</c:v>
                </c:pt>
                <c:pt idx="14">
                  <c:v>87</c:v>
                </c:pt>
              </c:numCache>
            </c:numRef>
          </c:val>
        </c:ser>
        <c:gapWidth val="100"/>
        <c:shape val="box"/>
        <c:axId val="38742252"/>
        <c:axId val="35325635"/>
        <c:axId val="0"/>
      </c:bar3DChart>
      <c:catAx>
        <c:axId val="387422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Class Interval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325635"/>
        <c:crosses val="autoZero"/>
        <c:auto val="1"/>
        <c:lblAlgn val="ctr"/>
        <c:lblOffset val="100"/>
      </c:catAx>
      <c:valAx>
        <c:axId val="353256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7422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Hospital urgency Probability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Sheet2!$D$52:$D$97</c:f>
              <c:numCache>
                <c:formatCode>General</c:formatCode>
                <c:ptCount val="46"/>
                <c:pt idx="0">
                  <c:v>4.53999297624849E-005</c:v>
                </c:pt>
                <c:pt idx="1">
                  <c:v>0.000453999297624849</c:v>
                </c:pt>
                <c:pt idx="2">
                  <c:v>0.00226999648812424</c:v>
                </c:pt>
                <c:pt idx="3">
                  <c:v>0.00756665496041414</c:v>
                </c:pt>
                <c:pt idx="4">
                  <c:v>0.0189166374010354</c:v>
                </c:pt>
                <c:pt idx="5">
                  <c:v>0.0378332748020707</c:v>
                </c:pt>
                <c:pt idx="6">
                  <c:v>0.0630554580034512</c:v>
                </c:pt>
                <c:pt idx="7">
                  <c:v>0.090079225719216</c:v>
                </c:pt>
                <c:pt idx="8">
                  <c:v>0.11259903214902</c:v>
                </c:pt>
                <c:pt idx="9">
                  <c:v>0.125110035721133</c:v>
                </c:pt>
                <c:pt idx="10">
                  <c:v>0.125110035721133</c:v>
                </c:pt>
                <c:pt idx="11">
                  <c:v>0.113736396110121</c:v>
                </c:pt>
                <c:pt idx="12">
                  <c:v>0.0947803300917677</c:v>
                </c:pt>
                <c:pt idx="13">
                  <c:v>0.0729079462244367</c:v>
                </c:pt>
                <c:pt idx="14">
                  <c:v>0.0520771044460262</c:v>
                </c:pt>
                <c:pt idx="15">
                  <c:v>0.0347180696306841</c:v>
                </c:pt>
                <c:pt idx="16">
                  <c:v>0.0216987935191776</c:v>
                </c:pt>
                <c:pt idx="17">
                  <c:v>0.0127639961877515</c:v>
                </c:pt>
                <c:pt idx="18">
                  <c:v>0.00709110899319529</c:v>
                </c:pt>
                <c:pt idx="19">
                  <c:v>0.00373216262799752</c:v>
                </c:pt>
                <c:pt idx="20">
                  <c:v>0.00186608131399876</c:v>
                </c:pt>
                <c:pt idx="21">
                  <c:v>0.000888610149523219</c:v>
                </c:pt>
                <c:pt idx="22">
                  <c:v>0.000403913704328736</c:v>
                </c:pt>
                <c:pt idx="23">
                  <c:v>0.000175614654055972</c:v>
                </c:pt>
                <c:pt idx="24">
                  <c:v>7.31727725233217E-005</c:v>
                </c:pt>
                <c:pt idx="25">
                  <c:v>2.92691090093287E-005</c:v>
                </c:pt>
                <c:pt idx="26">
                  <c:v>1.12573496189726E-005</c:v>
                </c:pt>
                <c:pt idx="27">
                  <c:v>4.16938874776762E-006</c:v>
                </c:pt>
                <c:pt idx="28">
                  <c:v>1.48906740991701E-006</c:v>
                </c:pt>
                <c:pt idx="29">
                  <c:v>5.13471520661037E-007</c:v>
                </c:pt>
                <c:pt idx="30">
                  <c:v>1.71157173553679E-007</c:v>
                </c:pt>
                <c:pt idx="31">
                  <c:v>5.52119914689287E-008</c:v>
                </c:pt>
                <c:pt idx="32">
                  <c:v>1.72537473340402E-008</c:v>
                </c:pt>
                <c:pt idx="33">
                  <c:v>5.22840828304249E-009</c:v>
                </c:pt>
                <c:pt idx="34">
                  <c:v>1.53776714207132E-009</c:v>
                </c:pt>
                <c:pt idx="35">
                  <c:v>4.39362040591806E-010</c:v>
                </c:pt>
                <c:pt idx="36">
                  <c:v>1.22045011275502E-010</c:v>
                </c:pt>
                <c:pt idx="37">
                  <c:v>3.2985138182568E-011</c:v>
                </c:pt>
                <c:pt idx="38">
                  <c:v>8.68029952172843E-012</c:v>
                </c:pt>
                <c:pt idx="39">
                  <c:v>2.22571782608421E-012</c:v>
                </c:pt>
                <c:pt idx="40">
                  <c:v>5.56429456521053E-013</c:v>
                </c:pt>
                <c:pt idx="41">
                  <c:v>1.35714501590501E-013</c:v>
                </c:pt>
                <c:pt idx="42">
                  <c:v>3.23129765691668E-014</c:v>
                </c:pt>
                <c:pt idx="43">
                  <c:v>7.51464571375973E-015</c:v>
                </c:pt>
                <c:pt idx="44">
                  <c:v>1.70787402585448E-015</c:v>
                </c:pt>
                <c:pt idx="45">
                  <c:v>3.79527561300996E-016</c:v>
                </c:pt>
              </c:numCache>
            </c:numRef>
          </c:val>
        </c:ser>
        <c:gapWidth val="100"/>
        <c:overlap val="0"/>
        <c:axId val="11318944"/>
        <c:axId val="75154801"/>
      </c:barChart>
      <c:catAx>
        <c:axId val="11318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Urgency Cases per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154801"/>
        <c:crosses val="autoZero"/>
        <c:auto val="1"/>
        <c:lblAlgn val="ctr"/>
        <c:lblOffset val="100"/>
      </c:catAx>
      <c:valAx>
        <c:axId val="751548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Probability of Urgency cases per 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3189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binomialdistribution</c:f>
              <c:strCache>
                <c:ptCount val="1"/>
                <c:pt idx="0">
                  <c:v>binomialdistribution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Sheet2!$D$37:$D$49</c:f>
              <c:numCache>
                <c:formatCode>General</c:formatCode>
                <c:ptCount val="13"/>
                <c:pt idx="0">
                  <c:v>0.0017727393647752</c:v>
                </c:pt>
                <c:pt idx="1">
                  <c:v>0.00316618063319199</c:v>
                </c:pt>
                <c:pt idx="2">
                  <c:v>0.00543318769347424</c:v>
                </c:pt>
                <c:pt idx="3">
                  <c:v>0.00895781211793716</c:v>
                </c:pt>
                <c:pt idx="4">
                  <c:v>0.0141898371384926</c:v>
                </c:pt>
                <c:pt idx="5">
                  <c:v>0.0215963866052752</c:v>
                </c:pt>
                <c:pt idx="6">
                  <c:v>0.0315800633203577</c:v>
                </c:pt>
                <c:pt idx="7">
                  <c:v>0.0443683338717822</c:v>
                </c:pt>
                <c:pt idx="8">
                  <c:v>0.059890986254298</c:v>
                </c:pt>
                <c:pt idx="9">
                  <c:v>0.0776744219932852</c:v>
                </c:pt>
                <c:pt idx="10">
                  <c:v>0.0967882898076573</c:v>
                </c:pt>
                <c:pt idx="11">
                  <c:v>0.115876621104593</c:v>
                </c:pt>
                <c:pt idx="12">
                  <c:v>0.13328984115672</c:v>
                </c:pt>
              </c:numCache>
            </c:numRef>
          </c:val>
        </c:ser>
        <c:gapWidth val="100"/>
        <c:overlap val="0"/>
        <c:axId val="6328749"/>
        <c:axId val="48740389"/>
      </c:barChart>
      <c:catAx>
        <c:axId val="632874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40389"/>
        <c:crosses val="autoZero"/>
        <c:auto val="1"/>
        <c:lblAlgn val="ctr"/>
        <c:lblOffset val="100"/>
      </c:catAx>
      <c:valAx>
        <c:axId val="487403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287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Sheet2!$D$37:$D$49</c:f>
              <c:numCache>
                <c:formatCode>General</c:formatCode>
                <c:ptCount val="13"/>
                <c:pt idx="0">
                  <c:v>0.0017727393647752</c:v>
                </c:pt>
                <c:pt idx="1">
                  <c:v>0.00316618063319199</c:v>
                </c:pt>
                <c:pt idx="2">
                  <c:v>0.00543318769347424</c:v>
                </c:pt>
                <c:pt idx="3">
                  <c:v>0.00895781211793716</c:v>
                </c:pt>
                <c:pt idx="4">
                  <c:v>0.0141898371384926</c:v>
                </c:pt>
                <c:pt idx="5">
                  <c:v>0.0215963866052752</c:v>
                </c:pt>
                <c:pt idx="6">
                  <c:v>0.0315800633203577</c:v>
                </c:pt>
                <c:pt idx="7">
                  <c:v>0.0443683338717822</c:v>
                </c:pt>
                <c:pt idx="8">
                  <c:v>0.059890986254298</c:v>
                </c:pt>
                <c:pt idx="9">
                  <c:v>0.0776744219932852</c:v>
                </c:pt>
                <c:pt idx="10">
                  <c:v>0.0967882898076573</c:v>
                </c:pt>
                <c:pt idx="11">
                  <c:v>0.115876621104593</c:v>
                </c:pt>
                <c:pt idx="12">
                  <c:v>0.13328984115672</c:v>
                </c:pt>
              </c:numCache>
            </c:numRef>
          </c:val>
        </c:ser>
        <c:gapWidth val="100"/>
        <c:overlap val="0"/>
        <c:axId val="84762723"/>
        <c:axId val="47889197"/>
      </c:barChart>
      <c:catAx>
        <c:axId val="8476272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889197"/>
        <c:crosses val="autoZero"/>
        <c:auto val="1"/>
        <c:lblAlgn val="ctr"/>
        <c:lblOffset val="100"/>
      </c:catAx>
      <c:valAx>
        <c:axId val="47889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7627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8</xdr:row>
      <xdr:rowOff>36000</xdr:rowOff>
    </xdr:from>
    <xdr:to>
      <xdr:col>13</xdr:col>
      <xdr:colOff>174600</xdr:colOff>
      <xdr:row>26</xdr:row>
      <xdr:rowOff>90360</xdr:rowOff>
    </xdr:to>
    <xdr:graphicFrame>
      <xdr:nvGraphicFramePr>
        <xdr:cNvPr id="0" name=""/>
        <xdr:cNvGraphicFramePr/>
      </xdr:nvGraphicFramePr>
      <xdr:xfrm>
        <a:off x="3049200" y="1544760"/>
        <a:ext cx="5759280" cy="325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72</xdr:row>
      <xdr:rowOff>119160</xdr:rowOff>
    </xdr:from>
    <xdr:to>
      <xdr:col>9</xdr:col>
      <xdr:colOff>473040</xdr:colOff>
      <xdr:row>91</xdr:row>
      <xdr:rowOff>28440</xdr:rowOff>
    </xdr:to>
    <xdr:graphicFrame>
      <xdr:nvGraphicFramePr>
        <xdr:cNvPr id="1" name=""/>
        <xdr:cNvGraphicFramePr/>
      </xdr:nvGraphicFramePr>
      <xdr:xfrm>
        <a:off x="2446560" y="12403080"/>
        <a:ext cx="512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36</xdr:row>
      <xdr:rowOff>36000</xdr:rowOff>
    </xdr:from>
    <xdr:to>
      <xdr:col>9</xdr:col>
      <xdr:colOff>473040</xdr:colOff>
      <xdr:row>54</xdr:row>
      <xdr:rowOff>145800</xdr:rowOff>
    </xdr:to>
    <xdr:graphicFrame>
      <xdr:nvGraphicFramePr>
        <xdr:cNvPr id="2" name=""/>
        <xdr:cNvGraphicFramePr/>
      </xdr:nvGraphicFramePr>
      <xdr:xfrm>
        <a:off x="2446560" y="6035760"/>
        <a:ext cx="512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75960</xdr:colOff>
      <xdr:row>35</xdr:row>
      <xdr:rowOff>123120</xdr:rowOff>
    </xdr:from>
    <xdr:to>
      <xdr:col>9</xdr:col>
      <xdr:colOff>512640</xdr:colOff>
      <xdr:row>54</xdr:row>
      <xdr:rowOff>70560</xdr:rowOff>
    </xdr:to>
    <xdr:graphicFrame>
      <xdr:nvGraphicFramePr>
        <xdr:cNvPr id="3" name=""/>
        <xdr:cNvGraphicFramePr/>
      </xdr:nvGraphicFramePr>
      <xdr:xfrm>
        <a:off x="2486160" y="5960520"/>
        <a:ext cx="512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5:F65536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E9" activeCellId="0" sqref="E9"/>
    </sheetView>
  </sheetViews>
  <sheetFormatPr defaultRowHeight="15" outlineLevelRow="0" outlineLevelCol="0"/>
  <cols>
    <col collapsed="false" customWidth="true" hidden="false" outlineLevel="0" max="5" min="1" style="0" width="8.54"/>
    <col collapsed="false" customWidth="true" hidden="false" outlineLevel="0" max="6" min="6" style="0" width="19.88"/>
    <col collapsed="false" customWidth="true" hidden="false" outlineLevel="0" max="1025" min="7" style="0" width="8.54"/>
  </cols>
  <sheetData>
    <row r="5" customFormat="false" ht="15" hidden="false" customHeight="false" outlineLevel="0" collapsed="false">
      <c r="E5" s="0" t="n">
        <f aca="false">_xlfn.BINOM.DIST(3,10,0.1,1)</f>
        <v>0.9872048016</v>
      </c>
    </row>
    <row r="8" customFormat="false" ht="13.8" hidden="false" customHeight="false" outlineLevel="0" collapsed="false"/>
    <row r="9" customFormat="false" ht="13.8" hidden="false" customHeight="false" outlineLevel="0" collapsed="false">
      <c r="E9" s="0" t="n">
        <v>345</v>
      </c>
    </row>
    <row r="10" customFormat="false" ht="13.8" hidden="false" customHeight="false" outlineLevel="0" collapsed="false">
      <c r="E10" s="0" t="n">
        <v>34</v>
      </c>
    </row>
    <row r="11" customFormat="false" ht="13.8" hidden="false" customHeight="false" outlineLevel="0" collapsed="false">
      <c r="E11" s="0" t="n">
        <v>456</v>
      </c>
    </row>
    <row r="12" customFormat="false" ht="13.8" hidden="false" customHeight="false" outlineLevel="0" collapsed="false">
      <c r="E12" s="0" t="n">
        <v>56</v>
      </c>
    </row>
    <row r="13" customFormat="false" ht="13.8" hidden="false" customHeight="false" outlineLevel="0" collapsed="false">
      <c r="E13" s="0" t="n">
        <v>78</v>
      </c>
    </row>
    <row r="14" customFormat="false" ht="13.8" hidden="false" customHeight="false" outlineLevel="0" collapsed="false">
      <c r="E14" s="0" t="n">
        <v>99</v>
      </c>
    </row>
    <row r="15" customFormat="false" ht="13.8" hidden="false" customHeight="false" outlineLevel="0" collapsed="false">
      <c r="E15" s="0" t="n">
        <v>23</v>
      </c>
    </row>
    <row r="16" customFormat="false" ht="13.8" hidden="false" customHeight="false" outlineLevel="0" collapsed="false">
      <c r="E16" s="0" t="n">
        <v>34</v>
      </c>
    </row>
    <row r="17" customFormat="false" ht="13.8" hidden="false" customHeight="false" outlineLevel="0" collapsed="false">
      <c r="E17" s="0" t="n">
        <v>678</v>
      </c>
    </row>
    <row r="18" customFormat="false" ht="13.8" hidden="false" customHeight="false" outlineLevel="0" collapsed="false">
      <c r="E18" s="0" t="n">
        <v>788</v>
      </c>
    </row>
    <row r="19" customFormat="false" ht="13.8" hidden="false" customHeight="false" outlineLevel="0" collapsed="false">
      <c r="E19" s="0" t="n">
        <v>454</v>
      </c>
    </row>
    <row r="20" customFormat="false" ht="13.8" hidden="false" customHeight="false" outlineLevel="0" collapsed="false">
      <c r="E20" s="0" t="n">
        <v>345</v>
      </c>
    </row>
    <row r="21" customFormat="false" ht="13.8" hidden="false" customHeight="false" outlineLevel="0" collapsed="false">
      <c r="E21" s="0" t="n">
        <v>56</v>
      </c>
    </row>
    <row r="22" customFormat="false" ht="13.8" hidden="false" customHeight="false" outlineLevel="0" collapsed="false">
      <c r="E22" s="0" t="n">
        <v>466</v>
      </c>
    </row>
    <row r="23" customFormat="false" ht="13.8" hidden="false" customHeight="false" outlineLevel="0" collapsed="false">
      <c r="E23" s="0" t="n">
        <v>87</v>
      </c>
    </row>
    <row r="30" customFormat="false" ht="13.8" hidden="false" customHeight="false" outlineLevel="0" collapsed="false">
      <c r="F30" s="1" t="s">
        <v>0</v>
      </c>
    </row>
    <row r="31" customFormat="false" ht="13.8" hidden="false" customHeight="false" outlineLevel="0" collapsed="false">
      <c r="E31" s="0" t="s">
        <v>1</v>
      </c>
      <c r="F31" s="0" t="n">
        <f aca="false">AVERAGE($E$9:$E$23)</f>
        <v>266.6</v>
      </c>
    </row>
    <row r="32" customFormat="false" ht="13.8" hidden="false" customHeight="false" outlineLevel="0" collapsed="false">
      <c r="E32" s="0" t="s">
        <v>2</v>
      </c>
      <c r="F32" s="0" t="n">
        <f aca="false">SQRT(VAR($E$9:$E$23)/COUNT($E$9:$E$23))</f>
        <v>66.0562386657511</v>
      </c>
    </row>
    <row r="33" customFormat="false" ht="13.8" hidden="false" customHeight="false" outlineLevel="0" collapsed="false">
      <c r="E33" s="0" t="s">
        <v>3</v>
      </c>
      <c r="F33" s="0" t="n">
        <f aca="false">MODE($E$9:$E$23)</f>
        <v>34</v>
      </c>
    </row>
    <row r="34" customFormat="false" ht="13.8" hidden="false" customHeight="false" outlineLevel="0" collapsed="false">
      <c r="E34" s="0" t="s">
        <v>4</v>
      </c>
      <c r="F34" s="0" t="n">
        <f aca="false">MEDIAN($E$9:$E$23)</f>
        <v>99</v>
      </c>
    </row>
    <row r="35" customFormat="false" ht="13.8" hidden="false" customHeight="false" outlineLevel="0" collapsed="false">
      <c r="E35" s="0" t="s">
        <v>5</v>
      </c>
      <c r="F35" s="0" t="n">
        <f aca="false">QUARTILE($E$9:$E$23, 1)</f>
        <v>56</v>
      </c>
    </row>
    <row r="36" customFormat="false" ht="13.8" hidden="false" customHeight="false" outlineLevel="0" collapsed="false">
      <c r="E36" s="0" t="s">
        <v>6</v>
      </c>
      <c r="F36" s="0" t="n">
        <f aca="false">QUARTILE($E$9:$E$23, 3)</f>
        <v>455</v>
      </c>
    </row>
    <row r="37" customFormat="false" ht="13.8" hidden="false" customHeight="false" outlineLevel="0" collapsed="false">
      <c r="E37" s="0" t="s">
        <v>7</v>
      </c>
      <c r="F37" s="0" t="n">
        <f aca="false">VAR($E$9:$E$23)</f>
        <v>65451.4</v>
      </c>
    </row>
    <row r="38" customFormat="false" ht="13.8" hidden="false" customHeight="false" outlineLevel="0" collapsed="false">
      <c r="E38" s="0" t="s">
        <v>8</v>
      </c>
      <c r="F38" s="0" t="n">
        <f aca="false">STDEV($E$9:$E$23)</f>
        <v>255.834712265556</v>
      </c>
    </row>
    <row r="39" customFormat="false" ht="13.8" hidden="false" customHeight="false" outlineLevel="0" collapsed="false">
      <c r="E39" s="0" t="s">
        <v>9</v>
      </c>
      <c r="F39" s="0" t="n">
        <f aca="false">KURT($E$9:$E$23)</f>
        <v>-0.610615268533886</v>
      </c>
    </row>
    <row r="40" customFormat="false" ht="13.8" hidden="false" customHeight="false" outlineLevel="0" collapsed="false">
      <c r="E40" s="0" t="s">
        <v>10</v>
      </c>
      <c r="F40" s="0" t="n">
        <f aca="false">SKEW($E$9:$E$23)</f>
        <v>0.778309836489106</v>
      </c>
    </row>
    <row r="41" customFormat="false" ht="13.8" hidden="false" customHeight="false" outlineLevel="0" collapsed="false">
      <c r="E41" s="0" t="s">
        <v>11</v>
      </c>
      <c r="F41" s="0" t="n">
        <f aca="false">MAX($E$9:$E$23)-MIN($E$9:$E$23)</f>
        <v>765</v>
      </c>
    </row>
    <row r="42" customFormat="false" ht="13.8" hidden="false" customHeight="false" outlineLevel="0" collapsed="false">
      <c r="E42" s="0" t="s">
        <v>12</v>
      </c>
      <c r="F42" s="0" t="n">
        <f aca="false">MIN($E$9:$E$23)</f>
        <v>23</v>
      </c>
    </row>
    <row r="43" customFormat="false" ht="13.8" hidden="false" customHeight="false" outlineLevel="0" collapsed="false">
      <c r="E43" s="0" t="s">
        <v>13</v>
      </c>
      <c r="F43" s="0" t="n">
        <f aca="false">MAX($E$9:$E$23)</f>
        <v>788</v>
      </c>
    </row>
    <row r="44" customFormat="false" ht="13.8" hidden="false" customHeight="false" outlineLevel="0" collapsed="false">
      <c r="E44" s="0" t="s">
        <v>14</v>
      </c>
      <c r="F44" s="0" t="n">
        <f aca="false">SUM($E$9:$E$23)</f>
        <v>3999</v>
      </c>
    </row>
    <row r="45" customFormat="false" ht="13.8" hidden="false" customHeight="false" outlineLevel="0" collapsed="false">
      <c r="E45" s="0" t="s">
        <v>15</v>
      </c>
      <c r="F45" s="0" t="n">
        <f aca="false">COUNT($E$9:$E$23)</f>
        <v>15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H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I99" activeCellId="0" sqref="I99"/>
    </sheetView>
  </sheetViews>
  <sheetFormatPr defaultRowHeight="12.8" outlineLevelRow="0" outlineLevelCol="0"/>
  <cols>
    <col collapsed="false" customWidth="true" hidden="false" outlineLevel="0" max="6" min="1" style="0" width="8.54"/>
    <col collapsed="false" customWidth="true" hidden="false" outlineLevel="0" max="7" min="7" style="0" width="15.53"/>
    <col collapsed="false" customWidth="true" hidden="false" outlineLevel="0" max="8" min="8" style="0" width="8.54"/>
    <col collapsed="false" customWidth="true" hidden="false" outlineLevel="0" max="9" min="9" style="0" width="25.35"/>
    <col collapsed="false" customWidth="true" hidden="false" outlineLevel="0" max="1025" min="10" style="0" width="8.54"/>
  </cols>
  <sheetData>
    <row r="4" customFormat="false" ht="12.8" hidden="false" customHeight="false" outlineLevel="0" collapsed="false">
      <c r="C4" s="0" t="n">
        <f aca="false">BINOMDIST(10,50,0.15,1)</f>
        <v>0.880082682799506</v>
      </c>
    </row>
    <row r="5" customFormat="false" ht="12.8" hidden="false" customHeight="false" outlineLevel="0" collapsed="false">
      <c r="C5" s="0" t="n">
        <f aca="false">_xlfn.BINOM.DIST(10,50,0.15,1)</f>
        <v>0.880082682799506</v>
      </c>
    </row>
    <row r="6" customFormat="false" ht="12.8" hidden="false" customHeight="false" outlineLevel="0" collapsed="false">
      <c r="C6" s="0" t="n">
        <f aca="false">1- BINOMDIST(4,50,0.15,1)</f>
        <v>0.887894791945023</v>
      </c>
    </row>
    <row r="7" customFormat="false" ht="12.8" hidden="false" customHeight="false" outlineLevel="0" collapsed="false">
      <c r="C7" s="0" t="n">
        <f aca="false">BINOMDIST(6,50,0.15,1) - BINOMDIST(2,50,0.15,1)</f>
        <v>0.347110869700083</v>
      </c>
    </row>
    <row r="8" customFormat="false" ht="12.8" hidden="false" customHeight="false" outlineLevel="0" collapsed="false">
      <c r="C8" s="0" t="n">
        <f aca="false">BINOMDIST(0,5,1/6,0)</f>
        <v>0.401877572016461</v>
      </c>
      <c r="D8" s="0" t="n">
        <f aca="false">3125/7776</f>
        <v>0.401877572016461</v>
      </c>
    </row>
    <row r="13" customFormat="false" ht="14.45" hidden="false" customHeight="false" outlineLevel="0" collapsed="false">
      <c r="C13" s="0" t="n">
        <v>0</v>
      </c>
      <c r="D13" s="0" t="n">
        <f aca="false">BINOMDIST(C13,5,1/6,1)</f>
        <v>0.401877572016461</v>
      </c>
      <c r="E13" s="0" t="n">
        <f aca="false">BINOMDIST(C13,5,1/6,0)</f>
        <v>0.401877572016461</v>
      </c>
      <c r="H13" s="1" t="s">
        <v>0</v>
      </c>
    </row>
    <row r="14" customFormat="false" ht="13.8" hidden="false" customHeight="false" outlineLevel="0" collapsed="false">
      <c r="C14" s="0" t="n">
        <v>1</v>
      </c>
      <c r="D14" s="0" t="n">
        <f aca="false">BINOMDIST(C14,5,1/6,1)</f>
        <v>0.803755144032922</v>
      </c>
      <c r="E14" s="0" t="n">
        <f aca="false">BINOMDIST(C14,5,1/6,0)</f>
        <v>0.401877572016461</v>
      </c>
      <c r="G14" s="0" t="s">
        <v>1</v>
      </c>
      <c r="H14" s="0" t="n">
        <f aca="false">AVERAGE($D$13:$D$17)</f>
        <v>0.833333333333333</v>
      </c>
    </row>
    <row r="15" customFormat="false" ht="13.8" hidden="false" customHeight="false" outlineLevel="0" collapsed="false">
      <c r="C15" s="0" t="n">
        <v>2</v>
      </c>
      <c r="D15" s="0" t="n">
        <f aca="false">BINOMDIST(C15,5,1/6,1)</f>
        <v>0.964506172839506</v>
      </c>
      <c r="E15" s="0" t="n">
        <f aca="false">BINOMDIST(C15,5,1/6,0)</f>
        <v>0.160751028806584</v>
      </c>
      <c r="G15" s="0" t="s">
        <v>2</v>
      </c>
      <c r="H15" s="0" t="n">
        <f aca="false">SQRT(VAR($D$13:$D$17)/COUNT($D$13:$D$17))</f>
        <v>0.11371996341239</v>
      </c>
    </row>
    <row r="16" customFormat="false" ht="13.8" hidden="false" customHeight="false" outlineLevel="0" collapsed="false">
      <c r="C16" s="0" t="n">
        <v>3</v>
      </c>
      <c r="D16" s="0" t="n">
        <f aca="false">BINOMDIST(C16,5,1/6,1)</f>
        <v>0.996656378600823</v>
      </c>
      <c r="E16" s="0" t="n">
        <f aca="false">BINOMDIST(C16,5,1/6,0)</f>
        <v>0.0321502057613169</v>
      </c>
      <c r="G16" s="0" t="s">
        <v>3</v>
      </c>
      <c r="H16" s="0" t="e">
        <f aca="false">MODE($D$13:$D$17)</f>
        <v>#VALUE!</v>
      </c>
    </row>
    <row r="17" customFormat="false" ht="13.8" hidden="false" customHeight="false" outlineLevel="0" collapsed="false">
      <c r="C17" s="0" t="n">
        <v>4</v>
      </c>
      <c r="D17" s="0" t="n">
        <f aca="false">BINOMDIST(C17,5,1/6,1)</f>
        <v>0.999871399176955</v>
      </c>
      <c r="E17" s="0" t="n">
        <f aca="false">BINOMDIST(C17,5,1/6,0)</f>
        <v>0.00321502057613169</v>
      </c>
      <c r="G17" s="0" t="s">
        <v>4</v>
      </c>
      <c r="H17" s="0" t="n">
        <f aca="false">MEDIAN($D$13:$D$17)</f>
        <v>0.964506172839506</v>
      </c>
    </row>
    <row r="18" customFormat="false" ht="13.8" hidden="false" customHeight="false" outlineLevel="0" collapsed="false">
      <c r="C18" s="0" t="n">
        <v>5</v>
      </c>
      <c r="D18" s="0" t="n">
        <f aca="false">BINOMDIST(C18,5,1/6,1)</f>
        <v>1</v>
      </c>
      <c r="E18" s="0" t="n">
        <f aca="false">BINOMDIST(C18,5,1/6,0)</f>
        <v>0.000128600823045267</v>
      </c>
      <c r="F18" s="0" t="n">
        <f aca="false">1/7776</f>
        <v>0.000128600823045268</v>
      </c>
      <c r="G18" s="0" t="s">
        <v>5</v>
      </c>
      <c r="H18" s="0" t="n">
        <f aca="false">QUARTILE($D$13:$D$17, 1)</f>
        <v>0.803755144032922</v>
      </c>
    </row>
    <row r="19" customFormat="false" ht="13.8" hidden="false" customHeight="false" outlineLevel="0" collapsed="false">
      <c r="G19" s="0" t="s">
        <v>6</v>
      </c>
      <c r="H19" s="0" t="n">
        <f aca="false">QUARTILE($D$13:$D$17, 3)</f>
        <v>0.996656378600823</v>
      </c>
    </row>
    <row r="20" customFormat="false" ht="13.8" hidden="false" customHeight="false" outlineLevel="0" collapsed="false">
      <c r="G20" s="0" t="s">
        <v>7</v>
      </c>
      <c r="H20" s="0" t="n">
        <f aca="false">VAR($D$13:$D$17)</f>
        <v>0.0646611503925765</v>
      </c>
    </row>
    <row r="21" customFormat="false" ht="13.8" hidden="false" customHeight="false" outlineLevel="0" collapsed="false">
      <c r="C21" s="0" t="n">
        <v>1</v>
      </c>
      <c r="D21" s="0" t="n">
        <v>2</v>
      </c>
      <c r="E21" s="0" t="n">
        <f aca="false">BINOMDIST(D21,4,0.2,C21)</f>
        <v>0.9728</v>
      </c>
      <c r="G21" s="0" t="s">
        <v>8</v>
      </c>
      <c r="H21" s="0" t="n">
        <f aca="false">STDEV($D$13:$D$17)</f>
        <v>0.254285568588893</v>
      </c>
    </row>
    <row r="22" customFormat="false" ht="13.8" hidden="false" customHeight="false" outlineLevel="0" collapsed="false">
      <c r="G22" s="0" t="s">
        <v>9</v>
      </c>
      <c r="H22" s="0" t="n">
        <f aca="false">KURT($D$13:$D$17)</f>
        <v>2.89163828538467</v>
      </c>
    </row>
    <row r="23" customFormat="false" ht="13.8" hidden="false" customHeight="false" outlineLevel="0" collapsed="false">
      <c r="G23" s="0" t="s">
        <v>10</v>
      </c>
      <c r="H23" s="0" t="n">
        <f aca="false">SKEW($D$13:$D$17)</f>
        <v>-1.75133259331481</v>
      </c>
    </row>
    <row r="24" customFormat="false" ht="12.8" hidden="false" customHeight="false" outlineLevel="0" collapsed="false">
      <c r="D24" s="0" t="n">
        <f aca="false">_xlfn.BINOM.INV(5,1/6,0.1)</f>
        <v>0</v>
      </c>
      <c r="G24" s="0" t="s">
        <v>11</v>
      </c>
      <c r="H24" s="0" t="n">
        <f aca="false">MAX($D$13:$D$17)-MIN($D$13:$D$17)</f>
        <v>0.597993827160494</v>
      </c>
    </row>
    <row r="25" customFormat="false" ht="12.8" hidden="false" customHeight="false" outlineLevel="0" collapsed="false">
      <c r="G25" s="0" t="s">
        <v>12</v>
      </c>
      <c r="H25" s="0" t="n">
        <f aca="false">MIN($D$13:$D$17)</f>
        <v>0.401877572016461</v>
      </c>
    </row>
    <row r="26" customFormat="false" ht="12.8" hidden="false" customHeight="false" outlineLevel="0" collapsed="false">
      <c r="G26" s="0" t="s">
        <v>13</v>
      </c>
      <c r="H26" s="0" t="n">
        <f aca="false">MAX($D$13:$D$17)</f>
        <v>0.999871399176955</v>
      </c>
    </row>
    <row r="27" customFormat="false" ht="12.8" hidden="false" customHeight="false" outlineLevel="0" collapsed="false">
      <c r="G27" s="0" t="s">
        <v>14</v>
      </c>
      <c r="H27" s="0" t="n">
        <f aca="false">SUM($D$13:$D$17)</f>
        <v>4.16666666666667</v>
      </c>
    </row>
    <row r="28" customFormat="false" ht="12.8" hidden="false" customHeight="false" outlineLevel="0" collapsed="false">
      <c r="G28" s="0" t="s">
        <v>15</v>
      </c>
      <c r="H28" s="0" t="n">
        <f aca="false">COUNT($D$13:$D$17)</f>
        <v>5</v>
      </c>
    </row>
    <row r="31" customFormat="false" ht="12.8" hidden="false" customHeight="false" outlineLevel="0" collapsed="false">
      <c r="D31" s="0" t="n">
        <f aca="false">NORMDIST(750,1500,350,1)</f>
        <v>0.0160622856038283</v>
      </c>
    </row>
    <row r="32" customFormat="false" ht="12.8" hidden="false" customHeight="false" outlineLevel="0" collapsed="false">
      <c r="D32" s="0" t="n">
        <f aca="false">NORMINV(0.9,1500,350)</f>
        <v>1948.54304794061</v>
      </c>
    </row>
    <row r="34" customFormat="false" ht="12.8" hidden="false" customHeight="false" outlineLevel="0" collapsed="false">
      <c r="D34" s="0" t="n">
        <f aca="false">NORMDIST(25,20.5,5.5,1)</f>
        <v>0.79337331225318</v>
      </c>
    </row>
    <row r="35" customFormat="false" ht="12.8" hidden="false" customHeight="false" outlineLevel="0" collapsed="false">
      <c r="D35" s="0" t="n">
        <f aca="false">1-NORMDIST(30,20.5,5.5,1)</f>
        <v>0.0420593473989568</v>
      </c>
    </row>
    <row r="37" customFormat="false" ht="13.8" hidden="false" customHeight="false" outlineLevel="0" collapsed="false">
      <c r="C37" s="0" t="n">
        <v>6</v>
      </c>
      <c r="D37" s="0" t="n">
        <f aca="false">NORMDIST(C37,13.5,2.5,0)</f>
        <v>0.0017727393647752</v>
      </c>
    </row>
    <row r="38" customFormat="false" ht="13.8" hidden="false" customHeight="false" outlineLevel="0" collapsed="false">
      <c r="C38" s="0" t="n">
        <v>6.5</v>
      </c>
      <c r="D38" s="0" t="n">
        <f aca="false">NORMDIST(C38,13.5,2.5,0)</f>
        <v>0.00316618063319199</v>
      </c>
    </row>
    <row r="39" customFormat="false" ht="13.8" hidden="false" customHeight="false" outlineLevel="0" collapsed="false">
      <c r="C39" s="0" t="n">
        <v>7</v>
      </c>
      <c r="D39" s="0" t="n">
        <f aca="false">NORMDIST(C39,13.5,2.5,0)</f>
        <v>0.00543318769347424</v>
      </c>
    </row>
    <row r="40" customFormat="false" ht="13.8" hidden="false" customHeight="false" outlineLevel="0" collapsed="false">
      <c r="C40" s="0" t="n">
        <v>7.5</v>
      </c>
      <c r="D40" s="0" t="n">
        <f aca="false">NORMDIST(C40,13.5,2.5,0)</f>
        <v>0.00895781211793716</v>
      </c>
    </row>
    <row r="41" customFormat="false" ht="13.8" hidden="false" customHeight="false" outlineLevel="0" collapsed="false">
      <c r="C41" s="0" t="n">
        <v>8</v>
      </c>
      <c r="D41" s="0" t="n">
        <f aca="false">NORMDIST(C41,13.5,2.5,0)</f>
        <v>0.0141898371384926</v>
      </c>
    </row>
    <row r="42" customFormat="false" ht="13.8" hidden="false" customHeight="false" outlineLevel="0" collapsed="false">
      <c r="C42" s="0" t="n">
        <v>8.5</v>
      </c>
      <c r="D42" s="0" t="n">
        <f aca="false">NORMDIST(C42,13.5,2.5,0)</f>
        <v>0.0215963866052752</v>
      </c>
    </row>
    <row r="43" customFormat="false" ht="13.8" hidden="false" customHeight="false" outlineLevel="0" collapsed="false">
      <c r="C43" s="0" t="n">
        <v>9</v>
      </c>
      <c r="D43" s="0" t="n">
        <f aca="false">NORMDIST(C43,13.5,2.5,0)</f>
        <v>0.0315800633203577</v>
      </c>
    </row>
    <row r="44" customFormat="false" ht="13.8" hidden="false" customHeight="false" outlineLevel="0" collapsed="false">
      <c r="C44" s="0" t="n">
        <v>9.5</v>
      </c>
      <c r="D44" s="0" t="n">
        <f aca="false">NORMDIST(C44,13.5,2.5,0)</f>
        <v>0.0443683338717822</v>
      </c>
    </row>
    <row r="45" customFormat="false" ht="13.8" hidden="false" customHeight="false" outlineLevel="0" collapsed="false">
      <c r="C45" s="0" t="n">
        <v>10</v>
      </c>
      <c r="D45" s="0" t="n">
        <f aca="false">NORMDIST(C45,13.5,2.5,0)</f>
        <v>0.059890986254298</v>
      </c>
    </row>
    <row r="46" customFormat="false" ht="13.8" hidden="false" customHeight="false" outlineLevel="0" collapsed="false">
      <c r="C46" s="0" t="n">
        <v>10.5</v>
      </c>
      <c r="D46" s="0" t="n">
        <f aca="false">NORMDIST(C46,13.5,2.5,0)</f>
        <v>0.0776744219932852</v>
      </c>
    </row>
    <row r="47" customFormat="false" ht="13.8" hidden="false" customHeight="false" outlineLevel="0" collapsed="false">
      <c r="C47" s="0" t="n">
        <v>11</v>
      </c>
      <c r="D47" s="0" t="n">
        <f aca="false">NORMDIST(C47,13.5,2.5,0)</f>
        <v>0.0967882898076573</v>
      </c>
    </row>
    <row r="48" customFormat="false" ht="13.8" hidden="false" customHeight="false" outlineLevel="0" collapsed="false">
      <c r="C48" s="0" t="n">
        <v>11.5</v>
      </c>
      <c r="D48" s="0" t="n">
        <f aca="false">NORMDIST(C48,13.5,2.5,0)</f>
        <v>0.115876621104593</v>
      </c>
    </row>
    <row r="49" customFormat="false" ht="13.8" hidden="false" customHeight="false" outlineLevel="0" collapsed="false">
      <c r="C49" s="0" t="n">
        <v>12</v>
      </c>
      <c r="D49" s="0" t="n">
        <f aca="false">NORMDIST(C49,13.5,2.5,0)</f>
        <v>0.13328984115672</v>
      </c>
    </row>
    <row r="52" customFormat="false" ht="13.8" hidden="false" customHeight="false" outlineLevel="0" collapsed="false">
      <c r="C52" s="0" t="n">
        <v>0</v>
      </c>
      <c r="D52" s="0" t="n">
        <f aca="false">_xlfn.POISSON.DIST(C52,10,0)</f>
        <v>4.53999297624849E-005</v>
      </c>
    </row>
    <row r="53" customFormat="false" ht="13.8" hidden="false" customHeight="false" outlineLevel="0" collapsed="false">
      <c r="C53" s="0" t="n">
        <v>1</v>
      </c>
      <c r="D53" s="0" t="n">
        <f aca="false">_xlfn.POISSON.DIST(C53,10,0)</f>
        <v>0.000453999297624849</v>
      </c>
    </row>
    <row r="54" customFormat="false" ht="13.8" hidden="false" customHeight="false" outlineLevel="0" collapsed="false">
      <c r="C54" s="0" t="n">
        <v>2</v>
      </c>
      <c r="D54" s="0" t="n">
        <f aca="false">_xlfn.POISSON.DIST(C54,10,0)</f>
        <v>0.00226999648812424</v>
      </c>
    </row>
    <row r="55" customFormat="false" ht="13.8" hidden="false" customHeight="false" outlineLevel="0" collapsed="false">
      <c r="C55" s="0" t="n">
        <v>3</v>
      </c>
      <c r="D55" s="0" t="n">
        <f aca="false">_xlfn.POISSON.DIST(C55,10,0)</f>
        <v>0.00756665496041414</v>
      </c>
    </row>
    <row r="56" customFormat="false" ht="13.8" hidden="false" customHeight="false" outlineLevel="0" collapsed="false">
      <c r="C56" s="0" t="n">
        <v>4</v>
      </c>
      <c r="D56" s="0" t="n">
        <f aca="false">_xlfn.POISSON.DIST(C56,10,0)</f>
        <v>0.0189166374010354</v>
      </c>
    </row>
    <row r="57" customFormat="false" ht="13.8" hidden="false" customHeight="false" outlineLevel="0" collapsed="false">
      <c r="C57" s="0" t="n">
        <v>5</v>
      </c>
      <c r="D57" s="0" t="n">
        <f aca="false">_xlfn.POISSON.DIST(C57,10,0)</f>
        <v>0.0378332748020707</v>
      </c>
    </row>
    <row r="58" customFormat="false" ht="13.8" hidden="false" customHeight="false" outlineLevel="0" collapsed="false">
      <c r="C58" s="0" t="n">
        <v>6</v>
      </c>
      <c r="D58" s="0" t="n">
        <f aca="false">_xlfn.POISSON.DIST(C58,10,0)</f>
        <v>0.0630554580034512</v>
      </c>
    </row>
    <row r="59" customFormat="false" ht="13.8" hidden="false" customHeight="false" outlineLevel="0" collapsed="false">
      <c r="C59" s="0" t="n">
        <v>7</v>
      </c>
      <c r="D59" s="0" t="n">
        <f aca="false">_xlfn.POISSON.DIST(C59,10,0)</f>
        <v>0.090079225719216</v>
      </c>
    </row>
    <row r="60" customFormat="false" ht="13.8" hidden="false" customHeight="false" outlineLevel="0" collapsed="false">
      <c r="C60" s="0" t="n">
        <v>8</v>
      </c>
      <c r="D60" s="0" t="n">
        <f aca="false">_xlfn.POISSON.DIST(C60,10,0)</f>
        <v>0.11259903214902</v>
      </c>
    </row>
    <row r="61" customFormat="false" ht="13.8" hidden="false" customHeight="false" outlineLevel="0" collapsed="false">
      <c r="C61" s="0" t="n">
        <v>9</v>
      </c>
      <c r="D61" s="0" t="n">
        <f aca="false">_xlfn.POISSON.DIST(C61,10,0)</f>
        <v>0.125110035721133</v>
      </c>
    </row>
    <row r="62" customFormat="false" ht="13.8" hidden="false" customHeight="false" outlineLevel="0" collapsed="false">
      <c r="C62" s="0" t="n">
        <v>10</v>
      </c>
      <c r="D62" s="0" t="n">
        <f aca="false">_xlfn.POISSON.DIST(C62,10,0)</f>
        <v>0.125110035721133</v>
      </c>
    </row>
    <row r="63" customFormat="false" ht="13.8" hidden="false" customHeight="false" outlineLevel="0" collapsed="false">
      <c r="C63" s="0" t="n">
        <v>11</v>
      </c>
      <c r="D63" s="0" t="n">
        <f aca="false">_xlfn.POISSON.DIST(C63,10,0)</f>
        <v>0.113736396110121</v>
      </c>
    </row>
    <row r="64" customFormat="false" ht="13.8" hidden="false" customHeight="false" outlineLevel="0" collapsed="false">
      <c r="C64" s="0" t="n">
        <v>12</v>
      </c>
      <c r="D64" s="0" t="n">
        <f aca="false">_xlfn.POISSON.DIST(C64,10,0)</f>
        <v>0.0947803300917677</v>
      </c>
    </row>
    <row r="65" customFormat="false" ht="13.8" hidden="false" customHeight="false" outlineLevel="0" collapsed="false">
      <c r="C65" s="0" t="n">
        <v>13</v>
      </c>
      <c r="D65" s="0" t="n">
        <f aca="false">_xlfn.POISSON.DIST(C65,10,0)</f>
        <v>0.0729079462244367</v>
      </c>
    </row>
    <row r="66" customFormat="false" ht="13.8" hidden="false" customHeight="false" outlineLevel="0" collapsed="false">
      <c r="C66" s="0" t="n">
        <v>14</v>
      </c>
      <c r="D66" s="0" t="n">
        <f aca="false">_xlfn.POISSON.DIST(C66,10,0)</f>
        <v>0.0520771044460262</v>
      </c>
    </row>
    <row r="67" customFormat="false" ht="13.8" hidden="false" customHeight="false" outlineLevel="0" collapsed="false">
      <c r="C67" s="0" t="n">
        <v>15</v>
      </c>
      <c r="D67" s="0" t="n">
        <f aca="false">_xlfn.POISSON.DIST(C67,10,0)</f>
        <v>0.0347180696306841</v>
      </c>
    </row>
    <row r="68" customFormat="false" ht="13.8" hidden="false" customHeight="false" outlineLevel="0" collapsed="false">
      <c r="C68" s="0" t="n">
        <v>16</v>
      </c>
      <c r="D68" s="0" t="n">
        <f aca="false">_xlfn.POISSON.DIST(C68,10,0)</f>
        <v>0.0216987935191776</v>
      </c>
    </row>
    <row r="69" customFormat="false" ht="13.8" hidden="false" customHeight="false" outlineLevel="0" collapsed="false">
      <c r="C69" s="0" t="n">
        <v>17</v>
      </c>
      <c r="D69" s="0" t="n">
        <f aca="false">_xlfn.POISSON.DIST(C69,10,0)</f>
        <v>0.0127639961877515</v>
      </c>
    </row>
    <row r="70" customFormat="false" ht="13.8" hidden="false" customHeight="false" outlineLevel="0" collapsed="false">
      <c r="C70" s="0" t="n">
        <v>18</v>
      </c>
      <c r="D70" s="0" t="n">
        <f aca="false">_xlfn.POISSON.DIST(C70,10,0)</f>
        <v>0.00709110899319529</v>
      </c>
    </row>
    <row r="71" customFormat="false" ht="13.8" hidden="false" customHeight="false" outlineLevel="0" collapsed="false">
      <c r="C71" s="0" t="n">
        <v>19</v>
      </c>
      <c r="D71" s="0" t="n">
        <f aca="false">_xlfn.POISSON.DIST(C71,10,0)</f>
        <v>0.00373216262799752</v>
      </c>
    </row>
    <row r="72" customFormat="false" ht="13.8" hidden="false" customHeight="false" outlineLevel="0" collapsed="false">
      <c r="C72" s="0" t="n">
        <v>20</v>
      </c>
      <c r="D72" s="0" t="n">
        <f aca="false">_xlfn.POISSON.DIST(C72,10,0)</f>
        <v>0.00186608131399876</v>
      </c>
    </row>
    <row r="73" customFormat="false" ht="13.8" hidden="false" customHeight="false" outlineLevel="0" collapsed="false">
      <c r="C73" s="0" t="n">
        <v>21</v>
      </c>
      <c r="D73" s="0" t="n">
        <f aca="false">_xlfn.POISSON.DIST(C73,10,0)</f>
        <v>0.000888610149523219</v>
      </c>
    </row>
    <row r="74" customFormat="false" ht="13.8" hidden="false" customHeight="false" outlineLevel="0" collapsed="false">
      <c r="C74" s="0" t="n">
        <v>22</v>
      </c>
      <c r="D74" s="0" t="n">
        <f aca="false">_xlfn.POISSON.DIST(C74,10,0)</f>
        <v>0.000403913704328736</v>
      </c>
    </row>
    <row r="75" customFormat="false" ht="13.8" hidden="false" customHeight="false" outlineLevel="0" collapsed="false">
      <c r="C75" s="0" t="n">
        <v>23</v>
      </c>
      <c r="D75" s="0" t="n">
        <f aca="false">_xlfn.POISSON.DIST(C75,10,0)</f>
        <v>0.000175614654055972</v>
      </c>
    </row>
    <row r="76" customFormat="false" ht="13.8" hidden="false" customHeight="false" outlineLevel="0" collapsed="false">
      <c r="C76" s="0" t="n">
        <v>24</v>
      </c>
      <c r="D76" s="0" t="n">
        <f aca="false">_xlfn.POISSON.DIST(C76,10,0)</f>
        <v>7.31727725233217E-005</v>
      </c>
    </row>
    <row r="77" customFormat="false" ht="13.8" hidden="false" customHeight="false" outlineLevel="0" collapsed="false">
      <c r="C77" s="0" t="n">
        <v>25</v>
      </c>
      <c r="D77" s="0" t="n">
        <f aca="false">_xlfn.POISSON.DIST(C77,10,0)</f>
        <v>2.92691090093287E-005</v>
      </c>
    </row>
    <row r="78" customFormat="false" ht="13.8" hidden="false" customHeight="false" outlineLevel="0" collapsed="false">
      <c r="C78" s="0" t="n">
        <v>26</v>
      </c>
      <c r="D78" s="0" t="n">
        <f aca="false">_xlfn.POISSON.DIST(C78,10,0)</f>
        <v>1.12573496189726E-005</v>
      </c>
    </row>
    <row r="79" customFormat="false" ht="13.8" hidden="false" customHeight="false" outlineLevel="0" collapsed="false">
      <c r="C79" s="0" t="n">
        <v>27</v>
      </c>
      <c r="D79" s="0" t="n">
        <f aca="false">_xlfn.POISSON.DIST(C79,10,0)</f>
        <v>4.16938874776762E-006</v>
      </c>
    </row>
    <row r="80" customFormat="false" ht="13.8" hidden="false" customHeight="false" outlineLevel="0" collapsed="false">
      <c r="C80" s="0" t="n">
        <v>28</v>
      </c>
      <c r="D80" s="0" t="n">
        <f aca="false">_xlfn.POISSON.DIST(C80,10,0)</f>
        <v>1.48906740991701E-006</v>
      </c>
    </row>
    <row r="81" customFormat="false" ht="13.8" hidden="false" customHeight="false" outlineLevel="0" collapsed="false">
      <c r="C81" s="0" t="n">
        <v>29</v>
      </c>
      <c r="D81" s="0" t="n">
        <f aca="false">_xlfn.POISSON.DIST(C81,10,0)</f>
        <v>5.13471520661037E-007</v>
      </c>
    </row>
    <row r="82" customFormat="false" ht="13.8" hidden="false" customHeight="false" outlineLevel="0" collapsed="false">
      <c r="C82" s="0" t="n">
        <v>30</v>
      </c>
      <c r="D82" s="0" t="n">
        <f aca="false">_xlfn.POISSON.DIST(C82,10,0)</f>
        <v>1.71157173553679E-007</v>
      </c>
    </row>
    <row r="83" customFormat="false" ht="13.8" hidden="false" customHeight="false" outlineLevel="0" collapsed="false">
      <c r="C83" s="0" t="n">
        <v>31</v>
      </c>
      <c r="D83" s="0" t="n">
        <f aca="false">_xlfn.POISSON.DIST(C83,10,0)</f>
        <v>5.52119914689287E-008</v>
      </c>
    </row>
    <row r="84" customFormat="false" ht="13.8" hidden="false" customHeight="false" outlineLevel="0" collapsed="false">
      <c r="C84" s="0" t="n">
        <v>32</v>
      </c>
      <c r="D84" s="0" t="n">
        <f aca="false">_xlfn.POISSON.DIST(C84,10,0)</f>
        <v>1.72537473340402E-008</v>
      </c>
    </row>
    <row r="85" customFormat="false" ht="13.8" hidden="false" customHeight="false" outlineLevel="0" collapsed="false">
      <c r="C85" s="0" t="n">
        <v>33</v>
      </c>
      <c r="D85" s="0" t="n">
        <f aca="false">_xlfn.POISSON.DIST(C85,10,0)</f>
        <v>5.22840828304249E-009</v>
      </c>
    </row>
    <row r="86" customFormat="false" ht="13.8" hidden="false" customHeight="false" outlineLevel="0" collapsed="false">
      <c r="C86" s="0" t="n">
        <v>34</v>
      </c>
      <c r="D86" s="0" t="n">
        <f aca="false">_xlfn.POISSON.DIST(C86,10,0)</f>
        <v>1.53776714207132E-009</v>
      </c>
    </row>
    <row r="87" customFormat="false" ht="13.8" hidden="false" customHeight="false" outlineLevel="0" collapsed="false">
      <c r="C87" s="0" t="n">
        <v>35</v>
      </c>
      <c r="D87" s="0" t="n">
        <f aca="false">_xlfn.POISSON.DIST(C87,10,0)</f>
        <v>4.39362040591806E-010</v>
      </c>
    </row>
    <row r="88" customFormat="false" ht="13.8" hidden="false" customHeight="false" outlineLevel="0" collapsed="false">
      <c r="C88" s="0" t="n">
        <v>36</v>
      </c>
      <c r="D88" s="0" t="n">
        <f aca="false">_xlfn.POISSON.DIST(C88,10,0)</f>
        <v>1.22045011275502E-010</v>
      </c>
    </row>
    <row r="89" customFormat="false" ht="13.8" hidden="false" customHeight="false" outlineLevel="0" collapsed="false">
      <c r="C89" s="0" t="n">
        <v>37</v>
      </c>
      <c r="D89" s="0" t="n">
        <f aca="false">_xlfn.POISSON.DIST(C89,10,0)</f>
        <v>3.2985138182568E-011</v>
      </c>
    </row>
    <row r="90" customFormat="false" ht="13.8" hidden="false" customHeight="false" outlineLevel="0" collapsed="false">
      <c r="C90" s="0" t="n">
        <v>38</v>
      </c>
      <c r="D90" s="0" t="n">
        <f aca="false">_xlfn.POISSON.DIST(C90,10,0)</f>
        <v>8.68029952172843E-012</v>
      </c>
    </row>
    <row r="91" customFormat="false" ht="13.8" hidden="false" customHeight="false" outlineLevel="0" collapsed="false">
      <c r="C91" s="0" t="n">
        <v>39</v>
      </c>
      <c r="D91" s="0" t="n">
        <f aca="false">_xlfn.POISSON.DIST(C91,10,0)</f>
        <v>2.22571782608421E-012</v>
      </c>
    </row>
    <row r="92" customFormat="false" ht="13.8" hidden="false" customHeight="false" outlineLevel="0" collapsed="false">
      <c r="C92" s="0" t="n">
        <v>40</v>
      </c>
      <c r="D92" s="0" t="n">
        <f aca="false">_xlfn.POISSON.DIST(C92,10,0)</f>
        <v>5.56429456521053E-013</v>
      </c>
    </row>
    <row r="93" customFormat="false" ht="13.8" hidden="false" customHeight="false" outlineLevel="0" collapsed="false">
      <c r="C93" s="0" t="n">
        <v>41</v>
      </c>
      <c r="D93" s="0" t="n">
        <f aca="false">_xlfn.POISSON.DIST(C93,10,0)</f>
        <v>1.35714501590501E-013</v>
      </c>
    </row>
    <row r="94" customFormat="false" ht="13.8" hidden="false" customHeight="false" outlineLevel="0" collapsed="false">
      <c r="C94" s="0" t="n">
        <v>42</v>
      </c>
      <c r="D94" s="0" t="n">
        <f aca="false">_xlfn.POISSON.DIST(C94,10,0)</f>
        <v>3.23129765691668E-014</v>
      </c>
    </row>
    <row r="95" customFormat="false" ht="13.8" hidden="false" customHeight="false" outlineLevel="0" collapsed="false">
      <c r="C95" s="0" t="n">
        <v>43</v>
      </c>
      <c r="D95" s="0" t="n">
        <f aca="false">_xlfn.POISSON.DIST(C95,10,0)</f>
        <v>7.51464571375973E-015</v>
      </c>
    </row>
    <row r="96" customFormat="false" ht="13.8" hidden="false" customHeight="false" outlineLevel="0" collapsed="false">
      <c r="C96" s="0" t="n">
        <v>44</v>
      </c>
      <c r="D96" s="0" t="n">
        <f aca="false">_xlfn.POISSON.DIST(C96,10,0)</f>
        <v>1.70787402585448E-015</v>
      </c>
    </row>
    <row r="97" customFormat="false" ht="13.8" hidden="false" customHeight="false" outlineLevel="0" collapsed="false">
      <c r="C97" s="0" t="n">
        <v>45</v>
      </c>
      <c r="D97" s="0" t="n">
        <f aca="false">_xlfn.POISSON.DIST(C97,10,0)</f>
        <v>3.79527561300996E-016</v>
      </c>
    </row>
    <row r="100" customFormat="false" ht="12.8" hidden="false" customHeight="false" outlineLevel="0" collapsed="false">
      <c r="C100" s="0" t="n">
        <v>3</v>
      </c>
      <c r="D100" s="0" t="n">
        <f aca="false">_xlfn.BINOM.DIST(C100,8,1/8,0)</f>
        <v>0.0560994148254395</v>
      </c>
    </row>
    <row r="101" customFormat="false" ht="12.8" hidden="false" customHeight="false" outlineLevel="0" collapsed="false">
      <c r="D101" s="0" t="n">
        <f aca="false">_xlfn.POISSON.DIST(C100,8*1/7,0)</f>
        <v>0.0793392406947876</v>
      </c>
    </row>
    <row r="104" customFormat="false" ht="13.8" hidden="false" customHeight="false" outlineLevel="0" collapsed="false">
      <c r="B104" s="0" t="n">
        <f aca="false">(65+44+9+4)/200</f>
        <v>0.61</v>
      </c>
      <c r="C104" s="0" t="n">
        <v>0</v>
      </c>
      <c r="D104" s="0" t="n">
        <v>109</v>
      </c>
      <c r="E104" s="0" t="n">
        <f aca="false">_xlfn.POISSON.DIST(C104,0.61,0)</f>
        <v>0.5433508690745</v>
      </c>
      <c r="F104" s="0" t="n">
        <f aca="false">200*E104</f>
        <v>108.6701738149</v>
      </c>
    </row>
    <row r="105" customFormat="false" ht="13.8" hidden="false" customHeight="false" outlineLevel="0" collapsed="false">
      <c r="C105" s="0" t="n">
        <v>1</v>
      </c>
      <c r="D105" s="0" t="n">
        <v>65</v>
      </c>
      <c r="E105" s="0" t="n">
        <f aca="false">_xlfn.POISSON.DIST(C105,0.61,0)</f>
        <v>0.331444030135445</v>
      </c>
      <c r="F105" s="0" t="n">
        <f aca="false">200*E105</f>
        <v>66.288806027089</v>
      </c>
    </row>
    <row r="106" customFormat="false" ht="13.8" hidden="false" customHeight="false" outlineLevel="0" collapsed="false">
      <c r="C106" s="0" t="n">
        <v>2</v>
      </c>
      <c r="D106" s="0" t="n">
        <v>22</v>
      </c>
      <c r="E106" s="0" t="n">
        <f aca="false">_xlfn.POISSON.DIST(C106,0.61,0)</f>
        <v>0.101090429191311</v>
      </c>
      <c r="F106" s="0" t="n">
        <f aca="false">200*E106</f>
        <v>20.2180858382621</v>
      </c>
    </row>
    <row r="107" customFormat="false" ht="13.8" hidden="false" customHeight="false" outlineLevel="0" collapsed="false">
      <c r="C107" s="0" t="n">
        <v>3</v>
      </c>
      <c r="D107" s="0" t="n">
        <v>3</v>
      </c>
      <c r="E107" s="0" t="n">
        <f aca="false">_xlfn.POISSON.DIST(C107,0.61,0)</f>
        <v>0.0205550539355665</v>
      </c>
      <c r="F107" s="0" t="n">
        <f aca="false">200*E107</f>
        <v>4.1110107871133</v>
      </c>
    </row>
    <row r="108" customFormat="false" ht="13.8" hidden="false" customHeight="false" outlineLevel="0" collapsed="false">
      <c r="C108" s="0" t="n">
        <v>4</v>
      </c>
      <c r="D108" s="0" t="n">
        <v>1</v>
      </c>
      <c r="E108" s="0" t="n">
        <f aca="false">_xlfn.POISSON.DIST(C108,0.61,0)</f>
        <v>0.00313464572517389</v>
      </c>
      <c r="F108" s="0" t="n">
        <f aca="false">200*E108</f>
        <v>0.626929145034779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2.8" outlineLevelRow="0" outlineLevelCol="0"/>
  <sheetData>
    <row r="1" customFormat="false" ht="13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H1" s="0" t="s">
        <v>21</v>
      </c>
      <c r="I1" s="0" t="s">
        <v>22</v>
      </c>
      <c r="J1" s="0" t="s">
        <v>23</v>
      </c>
      <c r="K1" s="0" t="s">
        <v>24</v>
      </c>
      <c r="L1" s="0" t="s">
        <v>18</v>
      </c>
      <c r="M1" s="0" t="s">
        <v>17</v>
      </c>
    </row>
    <row r="2" customFormat="false" ht="13.8" hidden="false" customHeight="false" outlineLevel="0" collapsed="false">
      <c r="A2" s="0" t="n">
        <v>66.8</v>
      </c>
      <c r="B2" s="0" t="n">
        <v>68</v>
      </c>
      <c r="C2" s="0" t="n">
        <v>0.597</v>
      </c>
      <c r="D2" s="0" t="n">
        <f aca="false">(A2-B2)/C2</f>
        <v>-2.01005025125629</v>
      </c>
      <c r="E2" s="0" t="n">
        <f aca="false">_xlfn.NORM.DIST(D2,0,1,1)</f>
        <v>0.0222129353060527</v>
      </c>
      <c r="F2" s="0" t="n">
        <f aca="false">(E3-E2)*80</f>
        <v>53.6106844699392</v>
      </c>
      <c r="H2" s="0" t="n">
        <v>3000</v>
      </c>
      <c r="I2" s="0" t="n">
        <v>25</v>
      </c>
      <c r="J2" s="0" t="n">
        <v>3</v>
      </c>
      <c r="K2" s="0" t="n">
        <v>68</v>
      </c>
      <c r="L2" s="0" t="n">
        <f aca="false">(J2 * SQRT(H2-I2))/(SQRT(I2) * SQRT(H2-1))</f>
        <v>0.597594377215761</v>
      </c>
      <c r="M2" s="0" t="n">
        <f aca="false">K2</f>
        <v>68</v>
      </c>
    </row>
    <row r="3" customFormat="false" ht="13.8" hidden="false" customHeight="false" outlineLevel="0" collapsed="false">
      <c r="A3" s="0" t="n">
        <v>68.3</v>
      </c>
      <c r="B3" s="0" t="n">
        <v>68</v>
      </c>
      <c r="C3" s="0" t="n">
        <v>0.597</v>
      </c>
      <c r="D3" s="0" t="n">
        <f aca="false">(A3-B3)/C3</f>
        <v>0.502512562814066</v>
      </c>
      <c r="E3" s="0" t="n">
        <f aca="false">_xlfn.NORM.DIST(D3,0,1,1)</f>
        <v>0.692346491180293</v>
      </c>
      <c r="H3" s="0" t="n">
        <v>500</v>
      </c>
      <c r="I3" s="0" t="n">
        <v>100</v>
      </c>
      <c r="J3" s="0" t="n">
        <v>0.3</v>
      </c>
      <c r="K3" s="0" t="n">
        <v>5.02</v>
      </c>
      <c r="L3" s="0" t="n">
        <f aca="false">(J3 * SQRT(H3-I3))/(SQRT(I3) * SQRT(H3-1))</f>
        <v>0.0268596888621507</v>
      </c>
      <c r="M3" s="0" t="n">
        <f aca="false">K3</f>
        <v>5.02</v>
      </c>
    </row>
    <row r="4" customFormat="false" ht="13.8" hidden="false" customHeight="false" outlineLevel="0" collapsed="false">
      <c r="A4" s="0" t="n">
        <v>66.4</v>
      </c>
      <c r="B4" s="0" t="n">
        <v>68</v>
      </c>
      <c r="C4" s="0" t="n">
        <v>0.597</v>
      </c>
      <c r="D4" s="0" t="n">
        <f aca="false">(A4-B4)/C4</f>
        <v>-2.68006700167503</v>
      </c>
      <c r="E4" s="0" t="n">
        <f aca="false">_xlfn.NORM.DIST(D4,0,1,1)</f>
        <v>0.00368037126214992</v>
      </c>
      <c r="F4" s="0" t="n">
        <f aca="false">80*E4</f>
        <v>0.294429700971994</v>
      </c>
    </row>
    <row r="5" customFormat="false" ht="13.8" hidden="false" customHeight="false" outlineLevel="0" collapsed="false">
      <c r="A5" s="0" t="n">
        <v>4.96</v>
      </c>
      <c r="B5" s="0" t="n">
        <v>5.02</v>
      </c>
      <c r="C5" s="0" t="n">
        <v>0.027</v>
      </c>
      <c r="D5" s="0" t="n">
        <f aca="false">(A5-B5)/C5</f>
        <v>-2.22222222222221</v>
      </c>
      <c r="E5" s="0" t="n">
        <f aca="false">_xlfn.NORM.DIST(D5,0,1,1)</f>
        <v>0.0131341456910216</v>
      </c>
    </row>
    <row r="6" customFormat="false" ht="13.8" hidden="false" customHeight="false" outlineLevel="0" collapsed="false">
      <c r="A6" s="0" t="n">
        <v>5</v>
      </c>
      <c r="B6" s="0" t="n">
        <v>5.02</v>
      </c>
      <c r="C6" s="0" t="n">
        <v>0.027</v>
      </c>
      <c r="D6" s="0" t="n">
        <f aca="false">(A6-B6)/C6</f>
        <v>-0.740740740740725</v>
      </c>
      <c r="E6" s="0" t="n">
        <f aca="false">_xlfn.NORM.DIST(D6,0,1,1)</f>
        <v>0.229425325964739</v>
      </c>
      <c r="F6" s="0" t="n">
        <f aca="false">(E6-E5)</f>
        <v>0.216291180273717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1780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rajgourav</dc:creator>
  <dc:description/>
  <dc:language>en-US</dc:language>
  <cp:lastModifiedBy/>
  <dcterms:modified xsi:type="dcterms:W3CDTF">2017-11-10T16:40:02Z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