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v\Videos\TechPre-Sales\"/>
    </mc:Choice>
  </mc:AlternateContent>
  <xr:revisionPtr revIDLastSave="0" documentId="13_ncr:1_{F13D0FF1-16E7-4864-A5AA-C6DB177F2291}" xr6:coauthVersionLast="47" xr6:coauthVersionMax="47" xr10:uidLastSave="{00000000-0000-0000-0000-000000000000}"/>
  <bookViews>
    <workbookView xWindow="-110" yWindow="-110" windowWidth="19420" windowHeight="10300" tabRatio="775" xr2:uid="{00000000-000D-0000-FFFF-FFFF00000000}"/>
  </bookViews>
  <sheets>
    <sheet name="Saving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6" i="4"/>
  <c r="I29" i="4"/>
  <c r="I28" i="4"/>
  <c r="C14" i="4"/>
  <c r="C15" i="4" s="1"/>
  <c r="F24" i="4" s="1"/>
  <c r="E24" i="4"/>
  <c r="C18" i="4"/>
  <c r="D19" i="4" s="1"/>
  <c r="F8" i="4"/>
  <c r="H6" i="4"/>
  <c r="I8" i="4" s="1"/>
  <c r="G31" i="4"/>
  <c r="K29" i="4"/>
  <c r="K30" i="4"/>
  <c r="K28" i="4"/>
  <c r="J28" i="4"/>
  <c r="J29" i="4"/>
  <c r="J27" i="4"/>
  <c r="H31" i="4"/>
  <c r="I27" i="4"/>
  <c r="B15" i="4"/>
  <c r="D12" i="4"/>
  <c r="F21" i="4" l="1"/>
  <c r="H21" i="4"/>
  <c r="I21" i="4" s="1"/>
  <c r="I6" i="4"/>
  <c r="H24" i="4"/>
  <c r="G24" i="4"/>
  <c r="K27" i="4"/>
  <c r="K31" i="4" s="1"/>
  <c r="J31" i="4"/>
  <c r="I31" i="4"/>
  <c r="C35" i="4" s="1"/>
  <c r="F31" i="4"/>
  <c r="C37" i="4" l="1"/>
  <c r="G37" i="4"/>
  <c r="F37" i="4"/>
  <c r="E37" i="4"/>
  <c r="D37" i="4"/>
  <c r="I24" i="4"/>
  <c r="J24" i="4" s="1"/>
  <c r="K24" i="4" s="1"/>
  <c r="F35" i="4"/>
  <c r="E35" i="4"/>
  <c r="D35" i="4"/>
  <c r="G35" i="4"/>
  <c r="J21" i="4"/>
  <c r="K21" i="4" l="1"/>
  <c r="C36" i="4"/>
  <c r="C38" i="4" s="1"/>
  <c r="E36" i="4" l="1"/>
  <c r="E38" i="4" s="1"/>
  <c r="G36" i="4"/>
  <c r="G38" i="4" s="1"/>
  <c r="D36" i="4"/>
  <c r="D38" i="4" s="1"/>
  <c r="F36" i="4"/>
  <c r="F3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10% Deflection to Chatbot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$ savings / year for Telecom Charges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Minutes saved / Month</t>
        </r>
      </text>
    </comment>
  </commentList>
</comments>
</file>

<file path=xl/sharedStrings.xml><?xml version="1.0" encoding="utf-8"?>
<sst xmlns="http://schemas.openxmlformats.org/spreadsheetml/2006/main" count="52" uniqueCount="51">
  <si>
    <t>Reduction post self-Service</t>
  </si>
  <si>
    <t>Solution</t>
  </si>
  <si>
    <t xml:space="preserve"> Saving</t>
  </si>
  <si>
    <t>Particulars</t>
  </si>
  <si>
    <t># Agents</t>
  </si>
  <si>
    <t>Call Volume</t>
  </si>
  <si>
    <t>Volume post Reduction</t>
  </si>
  <si>
    <t>Total Agents Saved</t>
  </si>
  <si>
    <t>Total $ Savings for Agents/month</t>
  </si>
  <si>
    <t>Development Cost</t>
  </si>
  <si>
    <t>CTI Integration
IVR Integration</t>
  </si>
  <si>
    <t>Chatbot</t>
  </si>
  <si>
    <t>Voice Biometric</t>
  </si>
  <si>
    <t>Total</t>
  </si>
  <si>
    <t>Total Call Volume per month</t>
  </si>
  <si>
    <t>Avg. AHT Seconds</t>
  </si>
  <si>
    <t>List of Queue</t>
  </si>
  <si>
    <t>How many calls an agent can take in 1 day</t>
  </si>
  <si>
    <t>Saving from self service IVR in contact center</t>
  </si>
  <si>
    <t>8 hours</t>
  </si>
  <si>
    <t>Maximum total call an agent can handle in a day:</t>
  </si>
  <si>
    <t>AHT ( Avg handling time) min</t>
  </si>
  <si>
    <t>Total working hours ( min)</t>
  </si>
  <si>
    <t>ACW ( after call work) in min</t>
  </si>
  <si>
    <t>No of Agents reduction</t>
  </si>
  <si>
    <t>Avg Salary of an Agent</t>
  </si>
  <si>
    <t>IVR Self Service Development</t>
  </si>
  <si>
    <t>Total investment:</t>
  </si>
  <si>
    <t>Saving in a year ( cost of agent)</t>
  </si>
  <si>
    <t>1st Year</t>
  </si>
  <si>
    <t>3rd Year</t>
  </si>
  <si>
    <t>4th Year</t>
  </si>
  <si>
    <t>5th Year</t>
  </si>
  <si>
    <t>Profit</t>
  </si>
  <si>
    <t>( 1st + 2nd) Year</t>
  </si>
  <si>
    <t>Reduction rate</t>
  </si>
  <si>
    <t>AWT ( avg wating time) i.e in queue, hold ( min)</t>
  </si>
  <si>
    <t>Total Call Time</t>
  </si>
  <si>
    <t>Before Agent utilization</t>
  </si>
  <si>
    <t>After Agent utilization</t>
  </si>
  <si>
    <t>Utilization reduction</t>
  </si>
  <si>
    <t>Reduce AHT</t>
  </si>
  <si>
    <t>AHT ( sec)</t>
  </si>
  <si>
    <t>Saving per month</t>
  </si>
  <si>
    <t>Avg 1 Call cost charge by telcom + Infra ( avg 0.7 $ per min)</t>
  </si>
  <si>
    <t>Cost 1st year</t>
  </si>
  <si>
    <t>Cost 2nd Year</t>
  </si>
  <si>
    <t>Support Cost Each year</t>
  </si>
  <si>
    <t>Other Saving</t>
  </si>
  <si>
    <t>. Automated ID&amp;V (Voice Biometrics, OTP, etc)
. CTI Integration
Chatbot</t>
  </si>
  <si>
    <t>License/Usage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</si>
</sst>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$-409]#,##0.00"/>
    <numFmt numFmtId="166" formatCode="[$$-C09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/>
    <xf numFmtId="164" fontId="5" fillId="0" borderId="1" xfId="2" applyFont="1" applyBorder="1" applyAlignment="1">
      <alignment horizontal="center" vertical="center"/>
    </xf>
    <xf numFmtId="164" fontId="5" fillId="0" borderId="1" xfId="2" applyFont="1" applyBorder="1" applyAlignment="1">
      <alignment vertical="center"/>
    </xf>
    <xf numFmtId="164" fontId="5" fillId="0" borderId="1" xfId="2" applyFont="1" applyBorder="1"/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0" fontId="6" fillId="0" borderId="0" xfId="0" applyFont="1"/>
    <xf numFmtId="0" fontId="6" fillId="0" borderId="1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5" fillId="0" borderId="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1" xfId="2" applyFont="1" applyBorder="1" applyAlignment="1">
      <alignment vertical="center"/>
    </xf>
    <xf numFmtId="164" fontId="5" fillId="0" borderId="6" xfId="2" applyFont="1" applyBorder="1" applyAlignment="1">
      <alignment vertical="center"/>
    </xf>
    <xf numFmtId="43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4" fontId="5" fillId="0" borderId="0" xfId="0" applyNumberFormat="1" applyFont="1"/>
  </cellXfs>
  <cellStyles count="3">
    <cellStyle name="Currency" xfId="2" builtinId="4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4:L38"/>
  <sheetViews>
    <sheetView tabSelected="1" topLeftCell="A20" workbookViewId="0">
      <selection activeCell="H34" sqref="H34"/>
    </sheetView>
  </sheetViews>
  <sheetFormatPr defaultColWidth="9.1796875" defaultRowHeight="12" x14ac:dyDescent="0.3"/>
  <cols>
    <col min="1" max="1" width="9.1796875" style="4"/>
    <col min="2" max="2" width="26.54296875" style="4" customWidth="1"/>
    <col min="3" max="3" width="15.54296875" style="4" customWidth="1"/>
    <col min="4" max="4" width="13.90625" style="4" customWidth="1"/>
    <col min="5" max="5" width="16.54296875" style="4" bestFit="1" customWidth="1"/>
    <col min="6" max="6" width="15.54296875" style="2" customWidth="1"/>
    <col min="7" max="7" width="20.453125" style="4" customWidth="1"/>
    <col min="8" max="9" width="17" style="4" customWidth="1"/>
    <col min="10" max="10" width="16.453125" style="4" customWidth="1"/>
    <col min="11" max="11" width="16.6328125" style="4" customWidth="1"/>
    <col min="12" max="12" width="10.26953125" style="4" customWidth="1"/>
    <col min="13" max="16384" width="9.1796875" style="4"/>
  </cols>
  <sheetData>
    <row r="4" spans="2:9" ht="12.5" thickBot="1" x14ac:dyDescent="0.35">
      <c r="B4" s="29" t="s">
        <v>18</v>
      </c>
    </row>
    <row r="5" spans="2:9" s="1" customFormat="1" ht="24" x14ac:dyDescent="0.35">
      <c r="B5" s="1" t="s">
        <v>35</v>
      </c>
      <c r="C5" s="1">
        <v>10</v>
      </c>
      <c r="E5" s="8"/>
      <c r="F5" s="9" t="s">
        <v>3</v>
      </c>
      <c r="G5" s="9" t="s">
        <v>1</v>
      </c>
      <c r="H5" s="9" t="s">
        <v>0</v>
      </c>
      <c r="I5" s="10" t="s">
        <v>2</v>
      </c>
    </row>
    <row r="6" spans="2:9" ht="24" x14ac:dyDescent="0.3">
      <c r="E6" s="11" t="s">
        <v>14</v>
      </c>
      <c r="F6" s="5">
        <v>1000</v>
      </c>
      <c r="G6" s="6" t="str">
        <f>" IVR Self-Service ("&amp; C5 &amp; " % reduction)"</f>
        <v xml:space="preserve"> IVR Self-Service (10 % reduction)</v>
      </c>
      <c r="H6" s="5">
        <f>ROUNDUP(F6-(F6*C5%),0)</f>
        <v>900</v>
      </c>
      <c r="I6" s="40">
        <f>(((F6-H6)*C19*C18)+H8*C19*C18)</f>
        <v>945</v>
      </c>
    </row>
    <row r="7" spans="2:9" x14ac:dyDescent="0.3">
      <c r="E7" s="13"/>
      <c r="F7" s="5"/>
      <c r="G7" s="7"/>
      <c r="H7" s="7"/>
      <c r="I7" s="14"/>
    </row>
    <row r="8" spans="2:9" ht="48.5" thickBot="1" x14ac:dyDescent="0.35">
      <c r="E8" s="15" t="s">
        <v>15</v>
      </c>
      <c r="F8" s="16">
        <f>C11*60</f>
        <v>300</v>
      </c>
      <c r="G8" s="17" t="s">
        <v>49</v>
      </c>
      <c r="H8" s="18">
        <v>50</v>
      </c>
      <c r="I8" s="19" t="str">
        <f>((F6-H6)*F8 + F8*H8)/60 &amp; "min"</f>
        <v>750min</v>
      </c>
    </row>
    <row r="10" spans="2:9" x14ac:dyDescent="0.3">
      <c r="B10" s="29" t="s">
        <v>17</v>
      </c>
    </row>
    <row r="11" spans="2:9" x14ac:dyDescent="0.3">
      <c r="B11" s="3" t="s">
        <v>21</v>
      </c>
      <c r="C11" s="4">
        <v>5</v>
      </c>
    </row>
    <row r="12" spans="2:9" x14ac:dyDescent="0.3">
      <c r="B12" s="3" t="s">
        <v>22</v>
      </c>
      <c r="C12" s="4" t="s">
        <v>19</v>
      </c>
      <c r="D12" s="4">
        <f>8*60</f>
        <v>480</v>
      </c>
    </row>
    <row r="13" spans="2:9" x14ac:dyDescent="0.3">
      <c r="B13" s="3" t="s">
        <v>23</v>
      </c>
      <c r="C13" s="4">
        <v>0.5</v>
      </c>
    </row>
    <row r="14" spans="2:9" ht="24" x14ac:dyDescent="0.3">
      <c r="B14" s="3" t="s">
        <v>20</v>
      </c>
      <c r="C14" s="4">
        <f>ROUNDDOWN((480/(C11+C13))*0.9,0)</f>
        <v>78</v>
      </c>
    </row>
    <row r="15" spans="2:9" ht="24" x14ac:dyDescent="0.3">
      <c r="B15" s="3" t="str">
        <f xml:space="preserve"> "Total number of agent required to handle " &amp;F6&amp;" calls?"</f>
        <v>Total number of agent required to handle 1000 calls?</v>
      </c>
      <c r="C15" s="4">
        <f>ROUNDUP(F6/C14,0)</f>
        <v>13</v>
      </c>
    </row>
    <row r="16" spans="2:9" x14ac:dyDescent="0.3">
      <c r="B16" s="3" t="s">
        <v>25</v>
      </c>
      <c r="C16" s="4">
        <v>35000</v>
      </c>
    </row>
    <row r="17" spans="2:12" ht="24" x14ac:dyDescent="0.3">
      <c r="B17" s="3" t="s">
        <v>36</v>
      </c>
      <c r="C17" s="4">
        <v>4</v>
      </c>
    </row>
    <row r="18" spans="2:12" x14ac:dyDescent="0.3">
      <c r="B18" s="3" t="s">
        <v>37</v>
      </c>
      <c r="C18" s="4">
        <f>SUM(C11,C17)</f>
        <v>9</v>
      </c>
    </row>
    <row r="19" spans="2:12" ht="24.5" thickBot="1" x14ac:dyDescent="0.35">
      <c r="B19" s="3" t="s">
        <v>44</v>
      </c>
      <c r="C19" s="4">
        <v>0.7</v>
      </c>
      <c r="D19" s="39">
        <f>C18*C19</f>
        <v>6.3</v>
      </c>
    </row>
    <row r="20" spans="2:12" s="3" customFormat="1" ht="24" x14ac:dyDescent="0.3">
      <c r="E20" s="8" t="s">
        <v>16</v>
      </c>
      <c r="F20" s="9" t="s">
        <v>4</v>
      </c>
      <c r="G20" s="9" t="s">
        <v>5</v>
      </c>
      <c r="H20" s="9" t="s">
        <v>6</v>
      </c>
      <c r="I20" s="9" t="s">
        <v>24</v>
      </c>
      <c r="J20" s="9" t="s">
        <v>7</v>
      </c>
      <c r="K20" s="10" t="s">
        <v>8</v>
      </c>
    </row>
    <row r="21" spans="2:12" s="41" customFormat="1" ht="15" customHeight="1" x14ac:dyDescent="0.3">
      <c r="E21" s="42">
        <v>1</v>
      </c>
      <c r="F21" s="5">
        <f>C15</f>
        <v>13</v>
      </c>
      <c r="G21" s="5">
        <f>F6</f>
        <v>1000</v>
      </c>
      <c r="H21" s="5">
        <f>F6-((F6-H6)+H8)</f>
        <v>850</v>
      </c>
      <c r="I21" s="5">
        <f>(G21-H21)/C14</f>
        <v>1.9230769230769231</v>
      </c>
      <c r="J21" s="30">
        <f>ROUND(SUM(I21:I21),0)</f>
        <v>2</v>
      </c>
      <c r="K21" s="28">
        <f>J21*C16</f>
        <v>70000</v>
      </c>
    </row>
    <row r="22" spans="2:12" ht="15" customHeight="1" thickBot="1" x14ac:dyDescent="0.35">
      <c r="E22" s="31"/>
      <c r="F22" s="32"/>
      <c r="G22" s="31"/>
      <c r="H22" s="31"/>
      <c r="I22" s="31"/>
      <c r="K22" s="32"/>
      <c r="L22" s="33"/>
    </row>
    <row r="23" spans="2:12" x14ac:dyDescent="0.3">
      <c r="E23" s="8" t="s">
        <v>42</v>
      </c>
      <c r="F23" s="9" t="s">
        <v>4</v>
      </c>
      <c r="G23" s="9" t="s">
        <v>38</v>
      </c>
      <c r="H23" s="9" t="s">
        <v>39</v>
      </c>
      <c r="I23" s="9" t="s">
        <v>40</v>
      </c>
      <c r="J23" s="9" t="s">
        <v>41</v>
      </c>
      <c r="K23" s="10" t="s">
        <v>43</v>
      </c>
      <c r="L23" s="33"/>
    </row>
    <row r="24" spans="2:12" s="41" customFormat="1" ht="15" customHeight="1" x14ac:dyDescent="0.3">
      <c r="E24" s="42">
        <f>C17*60</f>
        <v>240</v>
      </c>
      <c r="F24" s="5">
        <f>C15</f>
        <v>13</v>
      </c>
      <c r="G24" s="5">
        <f>F6*C11/(C15*D12)</f>
        <v>0.80128205128205132</v>
      </c>
      <c r="H24" s="5">
        <f>H6*C11/(C15*D12)</f>
        <v>0.72115384615384615</v>
      </c>
      <c r="I24" s="5">
        <f>(G24-H24)</f>
        <v>8.0128205128205177E-2</v>
      </c>
      <c r="J24" s="30">
        <f>(1-I24)*E24</f>
        <v>220.76923076923075</v>
      </c>
      <c r="K24" s="28">
        <f>(((E24/60)+C11)*F6*C19) - (((J24/60)+C11)*H6*C19)</f>
        <v>831.92307692307804</v>
      </c>
      <c r="L24" s="33"/>
    </row>
    <row r="25" spans="2:12" x14ac:dyDescent="0.3">
      <c r="F25" s="4"/>
    </row>
    <row r="26" spans="2:12" x14ac:dyDescent="0.3">
      <c r="F26" s="4" t="s">
        <v>9</v>
      </c>
      <c r="G26" s="4" t="s">
        <v>50</v>
      </c>
      <c r="H26" s="4" t="s">
        <v>47</v>
      </c>
      <c r="I26" s="4" t="s">
        <v>45</v>
      </c>
      <c r="J26" s="4" t="s">
        <v>46</v>
      </c>
    </row>
    <row r="27" spans="2:12" ht="24" x14ac:dyDescent="0.3">
      <c r="E27" s="24" t="s">
        <v>10</v>
      </c>
      <c r="F27" s="21">
        <v>0</v>
      </c>
      <c r="G27" s="23">
        <v>0</v>
      </c>
      <c r="H27" s="35"/>
      <c r="I27" s="22">
        <f>F27+G27</f>
        <v>0</v>
      </c>
      <c r="J27" s="36">
        <f>G27+H27</f>
        <v>0</v>
      </c>
      <c r="K27" s="36">
        <f>I27+J27</f>
        <v>0</v>
      </c>
    </row>
    <row r="28" spans="2:12" ht="24" x14ac:dyDescent="0.3">
      <c r="E28" s="25" t="s">
        <v>26</v>
      </c>
      <c r="F28" s="21">
        <v>40000</v>
      </c>
      <c r="G28" s="23">
        <v>10000</v>
      </c>
      <c r="H28" s="35">
        <v>9000</v>
      </c>
      <c r="I28" s="22">
        <f>SUM(F28:H28)</f>
        <v>59000</v>
      </c>
      <c r="J28" s="36">
        <f>G28+H28</f>
        <v>19000</v>
      </c>
      <c r="K28" s="36">
        <f>G28+H28</f>
        <v>19000</v>
      </c>
    </row>
    <row r="29" spans="2:12" x14ac:dyDescent="0.3">
      <c r="E29" s="13" t="s">
        <v>11</v>
      </c>
      <c r="F29" s="21">
        <v>30000</v>
      </c>
      <c r="G29" s="23">
        <v>10000</v>
      </c>
      <c r="H29" s="35">
        <v>9000</v>
      </c>
      <c r="I29" s="22">
        <f>SUM(F29:H29)</f>
        <v>49000</v>
      </c>
      <c r="J29" s="36">
        <f>G29+H29</f>
        <v>19000</v>
      </c>
      <c r="K29" s="36">
        <f>G29+H29</f>
        <v>19000</v>
      </c>
    </row>
    <row r="30" spans="2:12" x14ac:dyDescent="0.3">
      <c r="E30" s="13" t="s">
        <v>12</v>
      </c>
      <c r="F30" s="5">
        <v>0</v>
      </c>
      <c r="G30" s="5">
        <v>0</v>
      </c>
      <c r="H30" s="34"/>
      <c r="I30" s="5">
        <v>0</v>
      </c>
      <c r="J30" s="12">
        <v>0</v>
      </c>
      <c r="K30" s="36">
        <f>G30+H30</f>
        <v>0</v>
      </c>
    </row>
    <row r="31" spans="2:12" ht="12.5" thickBot="1" x14ac:dyDescent="0.35">
      <c r="E31" s="20" t="s">
        <v>13</v>
      </c>
      <c r="F31" s="26">
        <f t="shared" ref="F31:K31" si="0">SUM(F27:F29)</f>
        <v>70000</v>
      </c>
      <c r="G31" s="26">
        <f t="shared" si="0"/>
        <v>20000</v>
      </c>
      <c r="H31" s="26">
        <f>SUM(H27:H29)</f>
        <v>18000</v>
      </c>
      <c r="I31" s="26">
        <f>SUM(I27:I29)</f>
        <v>108000</v>
      </c>
      <c r="J31" s="27">
        <f t="shared" si="0"/>
        <v>38000</v>
      </c>
      <c r="K31" s="27">
        <f t="shared" si="0"/>
        <v>38000</v>
      </c>
    </row>
    <row r="34" spans="2:8" x14ac:dyDescent="0.3">
      <c r="C34" s="4" t="s">
        <v>29</v>
      </c>
      <c r="D34" s="4" t="s">
        <v>34</v>
      </c>
      <c r="E34" s="4" t="s">
        <v>30</v>
      </c>
      <c r="F34" s="2" t="s">
        <v>31</v>
      </c>
      <c r="G34" s="4" t="s">
        <v>32</v>
      </c>
    </row>
    <row r="35" spans="2:8" x14ac:dyDescent="0.3">
      <c r="B35" s="4" t="s">
        <v>27</v>
      </c>
      <c r="C35" s="37">
        <f xml:space="preserve"> I31</f>
        <v>108000</v>
      </c>
      <c r="D35" s="38">
        <f>C35+J31</f>
        <v>146000</v>
      </c>
      <c r="E35" s="38">
        <f>C35+J31+J31</f>
        <v>184000</v>
      </c>
      <c r="F35" s="38">
        <f>C35+J31+J31+J31</f>
        <v>222000</v>
      </c>
      <c r="G35" s="38">
        <f>C35+J31+J31+J31+J31</f>
        <v>260000</v>
      </c>
    </row>
    <row r="36" spans="2:8" x14ac:dyDescent="0.3">
      <c r="B36" s="4" t="s">
        <v>28</v>
      </c>
      <c r="C36" s="38">
        <f>C16*J21</f>
        <v>70000</v>
      </c>
      <c r="D36" s="38">
        <f>$C$36*2</f>
        <v>140000</v>
      </c>
      <c r="E36" s="38">
        <f>C36*3</f>
        <v>210000</v>
      </c>
      <c r="F36" s="38">
        <f>$C$36*4</f>
        <v>280000</v>
      </c>
      <c r="G36" s="38">
        <f>$C$36*5</f>
        <v>350000</v>
      </c>
    </row>
    <row r="37" spans="2:8" x14ac:dyDescent="0.3">
      <c r="B37" s="4" t="s">
        <v>48</v>
      </c>
      <c r="C37" s="38">
        <f>$I$6*12</f>
        <v>11340</v>
      </c>
      <c r="D37" s="38">
        <f t="shared" ref="D37:G37" si="1">$I$6*12</f>
        <v>11340</v>
      </c>
      <c r="E37" s="38">
        <f t="shared" si="1"/>
        <v>11340</v>
      </c>
      <c r="F37" s="38">
        <f t="shared" si="1"/>
        <v>11340</v>
      </c>
      <c r="G37" s="38">
        <f t="shared" si="1"/>
        <v>11340</v>
      </c>
    </row>
    <row r="38" spans="2:8" x14ac:dyDescent="0.3">
      <c r="B38" s="4" t="s">
        <v>33</v>
      </c>
      <c r="C38" s="4" t="str">
        <f>((C36+C37)-C35)/C35% &amp;"%"</f>
        <v>-24.6851851851852%</v>
      </c>
      <c r="D38" s="4" t="str">
        <f>((D36+D37)-D35)/D35% &amp;"%"</f>
        <v>3.65753424657534%</v>
      </c>
      <c r="E38" s="4" t="str">
        <f>((E36+E37)-E35)/E35% &amp;"%"</f>
        <v>20.2934782608696%</v>
      </c>
      <c r="F38" s="4" t="str">
        <f>((F36+F37)-F35)/F35% &amp;"%"</f>
        <v>31.2342342342342%</v>
      </c>
      <c r="G38" s="4" t="str">
        <f>((G36+G37)-G35)/G35% &amp;"%"</f>
        <v>38.9769230769231%</v>
      </c>
      <c r="H38" s="43"/>
    </row>
  </sheetData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Rajiv Coomar</cp:lastModifiedBy>
  <dcterms:created xsi:type="dcterms:W3CDTF">2017-12-15T16:18:10Z</dcterms:created>
  <dcterms:modified xsi:type="dcterms:W3CDTF">2024-10-22T17:33:56Z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9eeab9-2d52-49ed-9a68-8178547650bc_Enabled">
    <vt:lpwstr>true</vt:lpwstr>
  </property>
  <property fmtid="{D5CDD505-2E9C-101B-9397-08002B2CF9AE}" pid="3" name="MSIP_Label_7e9eeab9-2d52-49ed-9a68-8178547650bc_SetDate">
    <vt:lpwstr>2024-10-18T07:30:10Z</vt:lpwstr>
  </property>
  <property fmtid="{D5CDD505-2E9C-101B-9397-08002B2CF9AE}" pid="4" name="MSIP_Label_7e9eeab9-2d52-49ed-9a68-8178547650bc_Method">
    <vt:lpwstr>Privileged</vt:lpwstr>
  </property>
  <property fmtid="{D5CDD505-2E9C-101B-9397-08002B2CF9AE}" pid="5" name="MSIP_Label_7e9eeab9-2d52-49ed-9a68-8178547650bc_Name">
    <vt:lpwstr>Public</vt:lpwstr>
  </property>
  <property fmtid="{D5CDD505-2E9C-101B-9397-08002B2CF9AE}" pid="6" name="MSIP_Label_7e9eeab9-2d52-49ed-9a68-8178547650bc_SiteId">
    <vt:lpwstr>97c44e08-c5f9-4034-a015-3c4512a2ee6a</vt:lpwstr>
  </property>
  <property fmtid="{D5CDD505-2E9C-101B-9397-08002B2CF9AE}" pid="7" name="MSIP_Label_7e9eeab9-2d52-49ed-9a68-8178547650bc_ActionId">
    <vt:lpwstr>2876308e-4485-4160-8d33-aecd507107d0</vt:lpwstr>
  </property>
  <property fmtid="{D5CDD505-2E9C-101B-9397-08002B2CF9AE}" pid="8" name="MSIP_Label_7e9eeab9-2d52-49ed-9a68-8178547650bc_ContentBits">
    <vt:lpwstr>0</vt:lpwstr>
  </property>
</Properties>
</file>