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5.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akshil Jani\Desktop\EXCEL Data\"/>
    </mc:Choice>
  </mc:AlternateContent>
  <xr:revisionPtr revIDLastSave="0" documentId="13_ncr:1_{3F22BCB1-C662-42EE-B0C9-DB79DC302714}" xr6:coauthVersionLast="47" xr6:coauthVersionMax="47" xr10:uidLastSave="{00000000-0000-0000-0000-000000000000}"/>
  <bookViews>
    <workbookView xWindow="-120" yWindow="-120" windowWidth="20730" windowHeight="11160" firstSheet="6" activeTab="10" xr2:uid="{F3C5AC08-9AB1-4900-860B-7760C3BAF987}"/>
  </bookViews>
  <sheets>
    <sheet name="Original Data" sheetId="1" r:id="rId1"/>
    <sheet name="Quick Stats" sheetId="2" r:id="rId2"/>
    <sheet name="EDA" sheetId="3" r:id="rId3"/>
    <sheet name="Sales-1" sheetId="4" r:id="rId4"/>
    <sheet name="Sales-2" sheetId="5" r:id="rId5"/>
    <sheet name="Top 5 Products" sheetId="7" r:id="rId6"/>
    <sheet name="Outliers" sheetId="8" r:id="rId7"/>
    <sheet name="Sales Person Performance" sheetId="10" r:id="rId8"/>
    <sheet name="Cost Calculation" sheetId="12" r:id="rId9"/>
    <sheet name="Profit By Product" sheetId="14" r:id="rId10"/>
    <sheet name="Dashboard" sheetId="15" r:id="rId11"/>
  </sheets>
  <definedNames>
    <definedName name="_xlnm._FilterDatabase" localSheetId="0" hidden="1">'Original Data'!$I$28:$I$68</definedName>
    <definedName name="_xlnm._FilterDatabase" localSheetId="3" hidden="1">'Sales-1'!$I$4:$L$10</definedName>
    <definedName name="_xlchart.v1.0" hidden="1">Outliers!$X$3</definedName>
    <definedName name="_xlchart.v1.1" hidden="1">Outliers!$X$4:$X$303</definedName>
    <definedName name="_xlchart.v1.2" hidden="1">Outliers!$V$4:$V$303</definedName>
    <definedName name="_xlchart.v1.3" hidden="1">Outliers!$X$3</definedName>
    <definedName name="_xlchart.v1.4" hidden="1">Outliers!$X$4:$X$303</definedName>
    <definedName name="_xlcn.WorksheetConnection_data.xlsxTable21" hidden="1">Table2[]</definedName>
    <definedName name="_xlcn.WorksheetConnection_data.xlsxTable281" hidden="1">Table28[]</definedName>
    <definedName name="Slicer_Country">#N/A</definedName>
    <definedName name="Slicer_Sales_Person">#N/A</definedName>
  </definedNames>
  <calcPr calcId="181029"/>
  <pivotCaches>
    <pivotCache cacheId="0" r:id="rId12"/>
    <pivotCache cacheId="1" r:id="rId13"/>
    <pivotCache cacheId="15" r:id="rId14"/>
  </pivotCaches>
  <extLst>
    <ext xmlns:x14="http://schemas.microsoft.com/office/spreadsheetml/2009/9/main" uri="{876F7934-8845-4945-9796-88D515C7AA90}">
      <x14:pivotCaches>
        <pivotCache cacheId="3"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8" name="Table28" connection="WorksheetConnection_data.xlsx!Table28"/>
          <x15:modelTable id="Table2" name="Table2" connection="WorksheetConnection_data.xlsx!Table2"/>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7" i="15" l="1"/>
  <c r="J16" i="15"/>
  <c r="J15" i="15"/>
  <c r="J14" i="15"/>
  <c r="J13" i="15"/>
  <c r="J12" i="15"/>
  <c r="J11" i="15"/>
  <c r="J10" i="15"/>
  <c r="J9" i="15"/>
  <c r="J8" i="15"/>
  <c r="I17" i="15"/>
  <c r="K17" i="15" s="1"/>
  <c r="I16" i="15"/>
  <c r="K16" i="15" s="1"/>
  <c r="I15" i="15"/>
  <c r="K15" i="15" s="1"/>
  <c r="I14" i="15"/>
  <c r="K14" i="15" s="1"/>
  <c r="I13" i="15"/>
  <c r="K13" i="15" s="1"/>
  <c r="I12" i="15"/>
  <c r="K12" i="15" s="1"/>
  <c r="I11" i="15"/>
  <c r="K11" i="15" s="1"/>
  <c r="I10" i="15"/>
  <c r="K10" i="15" s="1"/>
  <c r="I9" i="15"/>
  <c r="K9" i="15" s="1"/>
  <c r="I8" i="15"/>
  <c r="K8" i="15" s="1"/>
  <c r="E11" i="15"/>
  <c r="E10" i="15"/>
  <c r="E9" i="15"/>
  <c r="D12" i="15"/>
  <c r="D11" i="15"/>
  <c r="D10" i="15"/>
  <c r="D9" i="15"/>
  <c r="D7" i="15"/>
  <c r="I100" i="12"/>
  <c r="I116" i="12"/>
  <c r="I132" i="12"/>
  <c r="I148" i="12"/>
  <c r="I164" i="12"/>
  <c r="I180" i="12"/>
  <c r="I196" i="12"/>
  <c r="I212" i="12"/>
  <c r="I228" i="12"/>
  <c r="I244" i="12"/>
  <c r="I260" i="12"/>
  <c r="I276" i="12"/>
  <c r="I292" i="12"/>
  <c r="H5" i="12"/>
  <c r="I5" i="12" s="1"/>
  <c r="H6" i="12"/>
  <c r="I6" i="12" s="1"/>
  <c r="H7" i="12"/>
  <c r="I7" i="12" s="1"/>
  <c r="H8" i="12"/>
  <c r="I8" i="12" s="1"/>
  <c r="H9" i="12"/>
  <c r="I9" i="12" s="1"/>
  <c r="H10" i="12"/>
  <c r="I10" i="12" s="1"/>
  <c r="H11" i="12"/>
  <c r="I11" i="12" s="1"/>
  <c r="H12" i="12"/>
  <c r="I12" i="12" s="1"/>
  <c r="H13" i="12"/>
  <c r="I13" i="12" s="1"/>
  <c r="H14" i="12"/>
  <c r="I14" i="12" s="1"/>
  <c r="H15" i="12"/>
  <c r="I15" i="12" s="1"/>
  <c r="H16" i="12"/>
  <c r="I16" i="12" s="1"/>
  <c r="H17" i="12"/>
  <c r="I17" i="12" s="1"/>
  <c r="H18" i="12"/>
  <c r="I18" i="12" s="1"/>
  <c r="H19" i="12"/>
  <c r="I19" i="12" s="1"/>
  <c r="H20" i="12"/>
  <c r="I20" i="12" s="1"/>
  <c r="H21" i="12"/>
  <c r="I21" i="12" s="1"/>
  <c r="H22" i="12"/>
  <c r="I22" i="12" s="1"/>
  <c r="H23" i="12"/>
  <c r="I23" i="12" s="1"/>
  <c r="H24" i="12"/>
  <c r="I24" i="12" s="1"/>
  <c r="H25" i="12"/>
  <c r="I25" i="12" s="1"/>
  <c r="H26" i="12"/>
  <c r="I26" i="12" s="1"/>
  <c r="H27" i="12"/>
  <c r="I27" i="12" s="1"/>
  <c r="H28" i="12"/>
  <c r="I28" i="12" s="1"/>
  <c r="H29" i="12"/>
  <c r="I29" i="12" s="1"/>
  <c r="H30" i="12"/>
  <c r="I30" i="12" s="1"/>
  <c r="H31" i="12"/>
  <c r="I31" i="12" s="1"/>
  <c r="H32" i="12"/>
  <c r="I32" i="12" s="1"/>
  <c r="H33" i="12"/>
  <c r="I33" i="12" s="1"/>
  <c r="H34" i="12"/>
  <c r="I34" i="12" s="1"/>
  <c r="H35" i="12"/>
  <c r="I35" i="12" s="1"/>
  <c r="H36" i="12"/>
  <c r="I36" i="12" s="1"/>
  <c r="H37" i="12"/>
  <c r="I37" i="12" s="1"/>
  <c r="H38" i="12"/>
  <c r="I38" i="12" s="1"/>
  <c r="H39" i="12"/>
  <c r="I39" i="12" s="1"/>
  <c r="H40" i="12"/>
  <c r="I40" i="12" s="1"/>
  <c r="H41" i="12"/>
  <c r="I41" i="12" s="1"/>
  <c r="H42" i="12"/>
  <c r="I42" i="12" s="1"/>
  <c r="H43" i="12"/>
  <c r="I43" i="12" s="1"/>
  <c r="H44" i="12"/>
  <c r="I44" i="12" s="1"/>
  <c r="H45" i="12"/>
  <c r="I45" i="12" s="1"/>
  <c r="H46" i="12"/>
  <c r="I46" i="12" s="1"/>
  <c r="H47" i="12"/>
  <c r="I47" i="12" s="1"/>
  <c r="H48" i="12"/>
  <c r="I48" i="12" s="1"/>
  <c r="H49" i="12"/>
  <c r="I49" i="12" s="1"/>
  <c r="H50" i="12"/>
  <c r="I50" i="12" s="1"/>
  <c r="H51" i="12"/>
  <c r="I51" i="12" s="1"/>
  <c r="H52" i="12"/>
  <c r="I52" i="12" s="1"/>
  <c r="H53" i="12"/>
  <c r="I53" i="12" s="1"/>
  <c r="H54" i="12"/>
  <c r="I54" i="12" s="1"/>
  <c r="H55" i="12"/>
  <c r="I55" i="12" s="1"/>
  <c r="H56" i="12"/>
  <c r="I56" i="12" s="1"/>
  <c r="H57" i="12"/>
  <c r="I57" i="12" s="1"/>
  <c r="H58" i="12"/>
  <c r="I58" i="12" s="1"/>
  <c r="H59" i="12"/>
  <c r="I59" i="12" s="1"/>
  <c r="H60" i="12"/>
  <c r="I60" i="12" s="1"/>
  <c r="H61" i="12"/>
  <c r="I61" i="12" s="1"/>
  <c r="H62" i="12"/>
  <c r="I62" i="12" s="1"/>
  <c r="H63" i="12"/>
  <c r="I63" i="12" s="1"/>
  <c r="H64" i="12"/>
  <c r="I64" i="12" s="1"/>
  <c r="H65" i="12"/>
  <c r="I65" i="12" s="1"/>
  <c r="H66" i="12"/>
  <c r="I66" i="12" s="1"/>
  <c r="H67" i="12"/>
  <c r="I67" i="12" s="1"/>
  <c r="H68" i="12"/>
  <c r="I68" i="12" s="1"/>
  <c r="H69" i="12"/>
  <c r="I69" i="12" s="1"/>
  <c r="H70" i="12"/>
  <c r="I70" i="12" s="1"/>
  <c r="H71" i="12"/>
  <c r="I71" i="12" s="1"/>
  <c r="H72" i="12"/>
  <c r="I72" i="12" s="1"/>
  <c r="H73" i="12"/>
  <c r="I73" i="12" s="1"/>
  <c r="H74" i="12"/>
  <c r="I74" i="12" s="1"/>
  <c r="H75" i="12"/>
  <c r="I75" i="12" s="1"/>
  <c r="H76" i="12"/>
  <c r="I76" i="12" s="1"/>
  <c r="H77" i="12"/>
  <c r="I77" i="12" s="1"/>
  <c r="H78" i="12"/>
  <c r="I78" i="12" s="1"/>
  <c r="H79" i="12"/>
  <c r="I79" i="12" s="1"/>
  <c r="H80" i="12"/>
  <c r="I80" i="12" s="1"/>
  <c r="H81" i="12"/>
  <c r="I81" i="12" s="1"/>
  <c r="H82" i="12"/>
  <c r="I82" i="12" s="1"/>
  <c r="H83" i="12"/>
  <c r="I83" i="12" s="1"/>
  <c r="H84" i="12"/>
  <c r="I84" i="12" s="1"/>
  <c r="H85" i="12"/>
  <c r="I85" i="12" s="1"/>
  <c r="H86" i="12"/>
  <c r="I86" i="12" s="1"/>
  <c r="H87" i="12"/>
  <c r="I87" i="12" s="1"/>
  <c r="H88" i="12"/>
  <c r="I88" i="12" s="1"/>
  <c r="H89" i="12"/>
  <c r="I89" i="12" s="1"/>
  <c r="H90" i="12"/>
  <c r="I90" i="12" s="1"/>
  <c r="H91" i="12"/>
  <c r="I91" i="12" s="1"/>
  <c r="H92" i="12"/>
  <c r="I92" i="12" s="1"/>
  <c r="H93" i="12"/>
  <c r="I93" i="12" s="1"/>
  <c r="H94" i="12"/>
  <c r="I94" i="12" s="1"/>
  <c r="H95" i="12"/>
  <c r="I95" i="12" s="1"/>
  <c r="H96" i="12"/>
  <c r="I96" i="12" s="1"/>
  <c r="H97" i="12"/>
  <c r="I97" i="12" s="1"/>
  <c r="H98" i="12"/>
  <c r="I98" i="12" s="1"/>
  <c r="H99" i="12"/>
  <c r="I99" i="12" s="1"/>
  <c r="H100" i="12"/>
  <c r="H101" i="12"/>
  <c r="I101" i="12" s="1"/>
  <c r="H102" i="12"/>
  <c r="I102" i="12" s="1"/>
  <c r="H103" i="12"/>
  <c r="I103" i="12" s="1"/>
  <c r="H104" i="12"/>
  <c r="I104" i="12" s="1"/>
  <c r="H105" i="12"/>
  <c r="I105" i="12" s="1"/>
  <c r="H106" i="12"/>
  <c r="I106" i="12" s="1"/>
  <c r="H107" i="12"/>
  <c r="I107" i="12" s="1"/>
  <c r="H108" i="12"/>
  <c r="I108" i="12" s="1"/>
  <c r="H109" i="12"/>
  <c r="I109" i="12" s="1"/>
  <c r="H110" i="12"/>
  <c r="I110" i="12" s="1"/>
  <c r="H111" i="12"/>
  <c r="I111" i="12" s="1"/>
  <c r="H112" i="12"/>
  <c r="I112" i="12" s="1"/>
  <c r="H113" i="12"/>
  <c r="I113" i="12" s="1"/>
  <c r="H114" i="12"/>
  <c r="I114" i="12" s="1"/>
  <c r="H115" i="12"/>
  <c r="I115" i="12" s="1"/>
  <c r="H116" i="12"/>
  <c r="H117" i="12"/>
  <c r="I117" i="12" s="1"/>
  <c r="H118" i="12"/>
  <c r="I118" i="12" s="1"/>
  <c r="H119" i="12"/>
  <c r="I119" i="12" s="1"/>
  <c r="H120" i="12"/>
  <c r="I120" i="12" s="1"/>
  <c r="H121" i="12"/>
  <c r="I121" i="12" s="1"/>
  <c r="H122" i="12"/>
  <c r="I122" i="12" s="1"/>
  <c r="H123" i="12"/>
  <c r="I123" i="12" s="1"/>
  <c r="H124" i="12"/>
  <c r="I124" i="12" s="1"/>
  <c r="H125" i="12"/>
  <c r="I125" i="12" s="1"/>
  <c r="H126" i="12"/>
  <c r="I126" i="12" s="1"/>
  <c r="H127" i="12"/>
  <c r="I127" i="12" s="1"/>
  <c r="H128" i="12"/>
  <c r="I128" i="12" s="1"/>
  <c r="H129" i="12"/>
  <c r="I129" i="12" s="1"/>
  <c r="H130" i="12"/>
  <c r="I130" i="12" s="1"/>
  <c r="H131" i="12"/>
  <c r="I131" i="12" s="1"/>
  <c r="H132" i="12"/>
  <c r="H133" i="12"/>
  <c r="I133" i="12" s="1"/>
  <c r="H134" i="12"/>
  <c r="I134" i="12" s="1"/>
  <c r="H135" i="12"/>
  <c r="I135" i="12" s="1"/>
  <c r="H136" i="12"/>
  <c r="I136" i="12" s="1"/>
  <c r="H137" i="12"/>
  <c r="I137" i="12" s="1"/>
  <c r="H138" i="12"/>
  <c r="I138" i="12" s="1"/>
  <c r="H139" i="12"/>
  <c r="I139" i="12" s="1"/>
  <c r="H140" i="12"/>
  <c r="I140" i="12" s="1"/>
  <c r="H141" i="12"/>
  <c r="I141" i="12" s="1"/>
  <c r="H142" i="12"/>
  <c r="I142" i="12" s="1"/>
  <c r="H143" i="12"/>
  <c r="I143" i="12" s="1"/>
  <c r="H144" i="12"/>
  <c r="I144" i="12" s="1"/>
  <c r="H145" i="12"/>
  <c r="I145" i="12" s="1"/>
  <c r="H146" i="12"/>
  <c r="I146" i="12" s="1"/>
  <c r="H147" i="12"/>
  <c r="I147" i="12" s="1"/>
  <c r="H148" i="12"/>
  <c r="H149" i="12"/>
  <c r="I149" i="12" s="1"/>
  <c r="H150" i="12"/>
  <c r="I150" i="12" s="1"/>
  <c r="H151" i="12"/>
  <c r="I151" i="12" s="1"/>
  <c r="H152" i="12"/>
  <c r="I152" i="12" s="1"/>
  <c r="H153" i="12"/>
  <c r="I153" i="12" s="1"/>
  <c r="H154" i="12"/>
  <c r="I154" i="12" s="1"/>
  <c r="H155" i="12"/>
  <c r="I155" i="12" s="1"/>
  <c r="H156" i="12"/>
  <c r="I156" i="12" s="1"/>
  <c r="H157" i="12"/>
  <c r="I157" i="12" s="1"/>
  <c r="H158" i="12"/>
  <c r="I158" i="12" s="1"/>
  <c r="H159" i="12"/>
  <c r="I159" i="12" s="1"/>
  <c r="H160" i="12"/>
  <c r="I160" i="12" s="1"/>
  <c r="H161" i="12"/>
  <c r="I161" i="12" s="1"/>
  <c r="H162" i="12"/>
  <c r="I162" i="12" s="1"/>
  <c r="H163" i="12"/>
  <c r="I163" i="12" s="1"/>
  <c r="H164" i="12"/>
  <c r="H165" i="12"/>
  <c r="I165" i="12" s="1"/>
  <c r="H166" i="12"/>
  <c r="I166" i="12" s="1"/>
  <c r="H167" i="12"/>
  <c r="I167" i="12" s="1"/>
  <c r="H168" i="12"/>
  <c r="I168" i="12" s="1"/>
  <c r="H169" i="12"/>
  <c r="I169" i="12" s="1"/>
  <c r="H170" i="12"/>
  <c r="I170" i="12" s="1"/>
  <c r="H171" i="12"/>
  <c r="I171" i="12" s="1"/>
  <c r="H172" i="12"/>
  <c r="I172" i="12" s="1"/>
  <c r="H173" i="12"/>
  <c r="I173" i="12" s="1"/>
  <c r="H174" i="12"/>
  <c r="I174" i="12" s="1"/>
  <c r="H175" i="12"/>
  <c r="I175" i="12" s="1"/>
  <c r="H176" i="12"/>
  <c r="I176" i="12" s="1"/>
  <c r="H177" i="12"/>
  <c r="I177" i="12" s="1"/>
  <c r="H178" i="12"/>
  <c r="I178" i="12" s="1"/>
  <c r="H179" i="12"/>
  <c r="I179" i="12" s="1"/>
  <c r="H180" i="12"/>
  <c r="H181" i="12"/>
  <c r="I181" i="12" s="1"/>
  <c r="H182" i="12"/>
  <c r="I182" i="12" s="1"/>
  <c r="H183" i="12"/>
  <c r="I183" i="12" s="1"/>
  <c r="H184" i="12"/>
  <c r="I184" i="12" s="1"/>
  <c r="H185" i="12"/>
  <c r="I185" i="12" s="1"/>
  <c r="H186" i="12"/>
  <c r="I186" i="12" s="1"/>
  <c r="H187" i="12"/>
  <c r="I187" i="12" s="1"/>
  <c r="H188" i="12"/>
  <c r="I188" i="12" s="1"/>
  <c r="H189" i="12"/>
  <c r="I189" i="12" s="1"/>
  <c r="H190" i="12"/>
  <c r="I190" i="12" s="1"/>
  <c r="H191" i="12"/>
  <c r="I191" i="12" s="1"/>
  <c r="H192" i="12"/>
  <c r="I192" i="12" s="1"/>
  <c r="H193" i="12"/>
  <c r="I193" i="12" s="1"/>
  <c r="H194" i="12"/>
  <c r="I194" i="12" s="1"/>
  <c r="H195" i="12"/>
  <c r="I195" i="12" s="1"/>
  <c r="H196" i="12"/>
  <c r="H197" i="12"/>
  <c r="I197" i="12" s="1"/>
  <c r="H198" i="12"/>
  <c r="I198" i="12" s="1"/>
  <c r="H199" i="12"/>
  <c r="I199" i="12" s="1"/>
  <c r="H200" i="12"/>
  <c r="I200" i="12" s="1"/>
  <c r="H201" i="12"/>
  <c r="I201" i="12" s="1"/>
  <c r="H202" i="12"/>
  <c r="I202" i="12" s="1"/>
  <c r="H203" i="12"/>
  <c r="I203" i="12" s="1"/>
  <c r="H204" i="12"/>
  <c r="I204" i="12" s="1"/>
  <c r="H205" i="12"/>
  <c r="I205" i="12" s="1"/>
  <c r="H206" i="12"/>
  <c r="I206" i="12" s="1"/>
  <c r="H207" i="12"/>
  <c r="I207" i="12" s="1"/>
  <c r="H208" i="12"/>
  <c r="I208" i="12" s="1"/>
  <c r="H209" i="12"/>
  <c r="I209" i="12" s="1"/>
  <c r="H210" i="12"/>
  <c r="I210" i="12" s="1"/>
  <c r="H211" i="12"/>
  <c r="I211" i="12" s="1"/>
  <c r="H212" i="12"/>
  <c r="H213" i="12"/>
  <c r="I213" i="12" s="1"/>
  <c r="H214" i="12"/>
  <c r="I214" i="12" s="1"/>
  <c r="H215" i="12"/>
  <c r="I215" i="12" s="1"/>
  <c r="H216" i="12"/>
  <c r="I216" i="12" s="1"/>
  <c r="H217" i="12"/>
  <c r="I217" i="12" s="1"/>
  <c r="H218" i="12"/>
  <c r="I218" i="12" s="1"/>
  <c r="H219" i="12"/>
  <c r="I219" i="12" s="1"/>
  <c r="H220" i="12"/>
  <c r="I220" i="12" s="1"/>
  <c r="H221" i="12"/>
  <c r="I221" i="12" s="1"/>
  <c r="H222" i="12"/>
  <c r="I222" i="12" s="1"/>
  <c r="H223" i="12"/>
  <c r="I223" i="12" s="1"/>
  <c r="H224" i="12"/>
  <c r="I224" i="12" s="1"/>
  <c r="H225" i="12"/>
  <c r="I225" i="12" s="1"/>
  <c r="H226" i="12"/>
  <c r="I226" i="12" s="1"/>
  <c r="H227" i="12"/>
  <c r="I227" i="12" s="1"/>
  <c r="H228" i="12"/>
  <c r="H229" i="12"/>
  <c r="I229" i="12" s="1"/>
  <c r="H230" i="12"/>
  <c r="I230" i="12" s="1"/>
  <c r="H231" i="12"/>
  <c r="I231" i="12" s="1"/>
  <c r="H232" i="12"/>
  <c r="I232" i="12" s="1"/>
  <c r="H233" i="12"/>
  <c r="I233" i="12" s="1"/>
  <c r="H234" i="12"/>
  <c r="I234" i="12" s="1"/>
  <c r="H235" i="12"/>
  <c r="I235" i="12" s="1"/>
  <c r="H236" i="12"/>
  <c r="I236" i="12" s="1"/>
  <c r="H237" i="12"/>
  <c r="I237" i="12" s="1"/>
  <c r="H238" i="12"/>
  <c r="I238" i="12" s="1"/>
  <c r="H239" i="12"/>
  <c r="I239" i="12" s="1"/>
  <c r="H240" i="12"/>
  <c r="I240" i="12" s="1"/>
  <c r="H241" i="12"/>
  <c r="I241" i="12" s="1"/>
  <c r="H242" i="12"/>
  <c r="I242" i="12" s="1"/>
  <c r="H243" i="12"/>
  <c r="I243" i="12" s="1"/>
  <c r="H244" i="12"/>
  <c r="H245" i="12"/>
  <c r="I245" i="12" s="1"/>
  <c r="H246" i="12"/>
  <c r="I246" i="12" s="1"/>
  <c r="H247" i="12"/>
  <c r="I247" i="12" s="1"/>
  <c r="H248" i="12"/>
  <c r="I248" i="12" s="1"/>
  <c r="H249" i="12"/>
  <c r="I249" i="12" s="1"/>
  <c r="H250" i="12"/>
  <c r="I250" i="12" s="1"/>
  <c r="H251" i="12"/>
  <c r="I251" i="12" s="1"/>
  <c r="H252" i="12"/>
  <c r="I252" i="12" s="1"/>
  <c r="H253" i="12"/>
  <c r="I253" i="12" s="1"/>
  <c r="H254" i="12"/>
  <c r="I254" i="12" s="1"/>
  <c r="H255" i="12"/>
  <c r="I255" i="12" s="1"/>
  <c r="H256" i="12"/>
  <c r="I256" i="12" s="1"/>
  <c r="H257" i="12"/>
  <c r="I257" i="12" s="1"/>
  <c r="H258" i="12"/>
  <c r="I258" i="12" s="1"/>
  <c r="H259" i="12"/>
  <c r="I259" i="12" s="1"/>
  <c r="H260" i="12"/>
  <c r="H261" i="12"/>
  <c r="I261" i="12" s="1"/>
  <c r="H262" i="12"/>
  <c r="I262" i="12" s="1"/>
  <c r="H263" i="12"/>
  <c r="I263" i="12" s="1"/>
  <c r="H264" i="12"/>
  <c r="I264" i="12" s="1"/>
  <c r="H265" i="12"/>
  <c r="I265" i="12" s="1"/>
  <c r="H266" i="12"/>
  <c r="I266" i="12" s="1"/>
  <c r="H267" i="12"/>
  <c r="I267" i="12" s="1"/>
  <c r="H268" i="12"/>
  <c r="I268" i="12" s="1"/>
  <c r="H269" i="12"/>
  <c r="I269" i="12" s="1"/>
  <c r="H270" i="12"/>
  <c r="I270" i="12" s="1"/>
  <c r="H271" i="12"/>
  <c r="I271" i="12" s="1"/>
  <c r="H272" i="12"/>
  <c r="I272" i="12" s="1"/>
  <c r="H273" i="12"/>
  <c r="I273" i="12" s="1"/>
  <c r="H274" i="12"/>
  <c r="I274" i="12" s="1"/>
  <c r="H275" i="12"/>
  <c r="I275" i="12" s="1"/>
  <c r="H276" i="12"/>
  <c r="H277" i="12"/>
  <c r="I277" i="12" s="1"/>
  <c r="H278" i="12"/>
  <c r="I278" i="12" s="1"/>
  <c r="H279" i="12"/>
  <c r="I279" i="12" s="1"/>
  <c r="H280" i="12"/>
  <c r="I280" i="12" s="1"/>
  <c r="H281" i="12"/>
  <c r="I281" i="12" s="1"/>
  <c r="H282" i="12"/>
  <c r="I282" i="12" s="1"/>
  <c r="H283" i="12"/>
  <c r="I283" i="12" s="1"/>
  <c r="H284" i="12"/>
  <c r="I284" i="12" s="1"/>
  <c r="H285" i="12"/>
  <c r="I285" i="12" s="1"/>
  <c r="H286" i="12"/>
  <c r="I286" i="12" s="1"/>
  <c r="H287" i="12"/>
  <c r="I287" i="12" s="1"/>
  <c r="H288" i="12"/>
  <c r="I288" i="12" s="1"/>
  <c r="H289" i="12"/>
  <c r="I289" i="12" s="1"/>
  <c r="H290" i="12"/>
  <c r="I290" i="12" s="1"/>
  <c r="H291" i="12"/>
  <c r="I291" i="12" s="1"/>
  <c r="H292" i="12"/>
  <c r="H293" i="12"/>
  <c r="I293" i="12" s="1"/>
  <c r="H294" i="12"/>
  <c r="I294" i="12" s="1"/>
  <c r="H295" i="12"/>
  <c r="I295" i="12" s="1"/>
  <c r="H296" i="12"/>
  <c r="I296" i="12" s="1"/>
  <c r="H297" i="12"/>
  <c r="I297" i="12" s="1"/>
  <c r="H298" i="12"/>
  <c r="I298" i="12" s="1"/>
  <c r="H299" i="12"/>
  <c r="I299" i="12" s="1"/>
  <c r="H300" i="12"/>
  <c r="I300" i="12" s="1"/>
  <c r="H301" i="12"/>
  <c r="I301" i="12" s="1"/>
  <c r="H302" i="12"/>
  <c r="I302" i="12" s="1"/>
  <c r="H303" i="12"/>
  <c r="I303" i="12" s="1"/>
  <c r="H304" i="12"/>
  <c r="I304" i="12" s="1"/>
  <c r="K5" i="4"/>
  <c r="K10" i="4"/>
  <c r="K9" i="4"/>
  <c r="K6" i="4"/>
  <c r="K8" i="4"/>
  <c r="K7" i="4"/>
  <c r="G6" i="4"/>
  <c r="G7" i="4"/>
  <c r="G8" i="4"/>
  <c r="G9" i="4"/>
  <c r="G10" i="4"/>
  <c r="G5" i="4"/>
  <c r="E6" i="4"/>
  <c r="F6" i="4" s="1"/>
  <c r="E7" i="4"/>
  <c r="F7" i="4" s="1"/>
  <c r="E8" i="4"/>
  <c r="F8" i="4" s="1"/>
  <c r="E9" i="4"/>
  <c r="F9" i="4" s="1"/>
  <c r="E10" i="4"/>
  <c r="F10" i="4" s="1"/>
  <c r="E5" i="4"/>
  <c r="F5" i="4" s="1"/>
  <c r="E12" i="2"/>
  <c r="D12" i="2"/>
  <c r="D11" i="2"/>
  <c r="E11" i="2"/>
  <c r="E9" i="2"/>
  <c r="D9" i="2"/>
  <c r="E8" i="2"/>
  <c r="D8" i="2"/>
  <c r="D10" i="2" s="1"/>
  <c r="E7" i="2"/>
  <c r="D7" i="2"/>
  <c r="E6" i="2"/>
  <c r="D6" i="2"/>
  <c r="E12" i="15" l="1"/>
  <c r="E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D36815-051E-493C-BA76-ABC688FA8C6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7A7995C-10DE-483A-B064-F7C1F479DED8}" name="WorksheetConnection_data.xlsx!Table2" type="102" refreshedVersion="7" minRefreshableVersion="5">
    <extLst>
      <ext xmlns:x15="http://schemas.microsoft.com/office/spreadsheetml/2010/11/main" uri="{DE250136-89BD-433C-8126-D09CA5730AF9}">
        <x15:connection id="Table2" autoDelete="1">
          <x15:rangePr sourceName="_xlcn.WorksheetConnection_data.xlsxTable21"/>
        </x15:connection>
      </ext>
    </extLst>
  </connection>
  <connection id="3" xr16:uid="{8DD3BCD1-050B-46B0-8267-CAB62648A55A}" name="WorksheetConnection_data.xlsx!Table28" type="102" refreshedVersion="7" minRefreshableVersion="5">
    <extLst>
      <ext xmlns:x15="http://schemas.microsoft.com/office/spreadsheetml/2010/11/main" uri="{DE250136-89BD-433C-8126-D09CA5730AF9}">
        <x15:connection id="Table28" autoDelete="1">
          <x15:rangePr sourceName="_xlcn.WorksheetConnection_data.xlsxTable281"/>
        </x15:connection>
      </ext>
    </extLst>
  </connection>
</connections>
</file>

<file path=xl/sharedStrings.xml><?xml version="1.0" encoding="utf-8"?>
<sst xmlns="http://schemas.openxmlformats.org/spreadsheetml/2006/main" count="3804" uniqueCount="93">
  <si>
    <t>Sales Person</t>
  </si>
  <si>
    <t>Geography</t>
  </si>
  <si>
    <t>Product</t>
  </si>
  <si>
    <t>Amount</t>
  </si>
  <si>
    <t>Units</t>
  </si>
  <si>
    <t>Cost per unit</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</si>
  <si>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</si>
  <si>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</si>
  <si>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</si>
  <si>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</si>
  <si>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</si>
  <si>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</si>
  <si>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</si>
  <si>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</si>
  <si>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</si>
  <si>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</si>
  <si>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</si>
  <si>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</si>
  <si>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</si>
  <si>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</si>
  <si>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</si>
  <si>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</si>
  <si>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</si>
  <si>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</si>
  <si>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</si>
  <si>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</si>
  <si>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</si>
  <si>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</si>
  <si>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</si>
  <si>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</si>
  <si>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</si>
  <si>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</si>
  <si>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</si>
  <si>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</si>
  <si>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</si>
  <si>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</si>
  <si>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</si>
  <si>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</si>
  <si>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</si>
  <si>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</si>
  <si>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</si>
  <si>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</si>
  <si>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</si>
  <si>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</si>
  <si>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</si>
  <si>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</si>
  <si>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Max</t>
  </si>
  <si>
    <t>Min</t>
  </si>
  <si>
    <t>Range</t>
  </si>
  <si>
    <t>First Q</t>
  </si>
  <si>
    <t>Third Q</t>
  </si>
  <si>
    <t>Distribution of values (Low to High)</t>
  </si>
  <si>
    <t>Duplicate Values</t>
  </si>
  <si>
    <t>Top and Bottom 10 values</t>
  </si>
  <si>
    <t>General Feel of the Data</t>
  </si>
  <si>
    <t>Revenue</t>
  </si>
  <si>
    <t>Exploratory Data Analysis (EDA)</t>
  </si>
  <si>
    <t>Sales  By  Country</t>
  </si>
  <si>
    <t>Country</t>
  </si>
  <si>
    <t>Row Labels</t>
  </si>
  <si>
    <t>Grand Total</t>
  </si>
  <si>
    <t>Sum of Amount</t>
  </si>
  <si>
    <t>Sum of Units</t>
  </si>
  <si>
    <t xml:space="preserve"> </t>
  </si>
  <si>
    <t>Sales By Country By Sales Person</t>
  </si>
  <si>
    <t>Sales Per Unit</t>
  </si>
  <si>
    <t>Quick Statistics</t>
  </si>
  <si>
    <t>Parameter</t>
  </si>
  <si>
    <t>Are there any outliers?</t>
  </si>
  <si>
    <t>Sales Person Performance By Country</t>
  </si>
  <si>
    <t>Top Sales Person By Sales</t>
  </si>
  <si>
    <t>Bottom Sales Person By Sales</t>
  </si>
  <si>
    <t>Cost Per Unit</t>
  </si>
  <si>
    <t>Total Cost</t>
  </si>
  <si>
    <t>Total Revenue</t>
  </si>
  <si>
    <t>Units Sold</t>
  </si>
  <si>
    <t>Profit</t>
  </si>
  <si>
    <t>Calculate Total Cost</t>
  </si>
  <si>
    <t>Proft By Product</t>
  </si>
  <si>
    <t>Top 5 Products By $ Sales Per Unit</t>
  </si>
  <si>
    <t>Dynamic Dashboard for Country Level Sales</t>
  </si>
  <si>
    <t>Pick a Country</t>
  </si>
  <si>
    <t>Quick Summary</t>
  </si>
  <si>
    <t>Number of Transactions</t>
  </si>
  <si>
    <t>Sales</t>
  </si>
  <si>
    <t>Cost</t>
  </si>
  <si>
    <t>Qty</t>
  </si>
  <si>
    <t>Total</t>
  </si>
  <si>
    <t>By Sales Person</t>
  </si>
  <si>
    <t>$ Sales</t>
  </si>
  <si>
    <t>Target</t>
  </si>
  <si>
    <t xml:space="preserve">Sales </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</si>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</sst>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0.00;\-\$#,##0.00;\$#,##0.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48"/>
      <color theme="1"/>
      <name val="Calibri"/>
      <family val="2"/>
      <scheme val="minor"/>
    </font>
    <font>
      <b/>
      <sz val="48"/>
      <color theme="1"/>
      <name val="Calibri"/>
      <family val="2"/>
      <scheme val="minor"/>
    </font>
    <font>
      <sz val="18"/>
      <color theme="1"/>
      <name val="Calibri"/>
      <family val="2"/>
      <scheme val="minor"/>
    </font>
    <font>
      <b/>
      <sz val="18"/>
      <color theme="1"/>
      <name val="Calibri"/>
      <family val="2"/>
      <scheme val="minor"/>
    </font>
    <font>
      <sz val="8"/>
      <name val="Calibri"/>
      <family val="2"/>
      <scheme val="minor"/>
    </font>
    <font>
      <b/>
      <sz val="16"/>
      <color rgb="FF00B050"/>
      <name val="Calibri"/>
      <family val="2"/>
      <scheme val="minor"/>
    </font>
    <font>
      <b/>
      <sz val="16"/>
      <color rgb="FFFF0000"/>
      <name val="Calibri"/>
      <family val="2"/>
      <scheme val="minor"/>
    </font>
    <font>
      <sz val="12"/>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0070C0"/>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5" tint="0.59999389629810485"/>
        <bgColor indexed="64"/>
      </patternFill>
    </fill>
  </fills>
  <borders count="6">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
      <left/>
      <right/>
      <top style="thin">
        <color theme="2" tint="-9.9917600024414813E-2"/>
      </top>
      <bottom style="thin">
        <color theme="2" tint="-9.9917600024414813E-2"/>
      </bottom>
      <diagonal/>
    </border>
    <border>
      <left/>
      <right/>
      <top style="thin">
        <color theme="2" tint="-0.24994659260841701"/>
      </top>
      <bottom style="thin">
        <color theme="2" tint="-0.24994659260841701"/>
      </bottom>
      <diagonal/>
    </border>
    <border>
      <left/>
      <right/>
      <top style="thin">
        <color theme="5" tint="0.79998168889431442"/>
      </top>
      <bottom style="thin">
        <color theme="5" tint="0.79998168889431442"/>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2" fillId="0" borderId="0" xfId="0" applyFont="1"/>
    <xf numFmtId="0" fontId="3" fillId="0" borderId="0" xfId="0" applyFont="1"/>
    <xf numFmtId="0" fontId="0" fillId="3" borderId="0" xfId="0" applyFill="1"/>
    <xf numFmtId="0" fontId="0" fillId="4" borderId="0" xfId="0" applyFill="1"/>
    <xf numFmtId="0" fontId="5" fillId="4" borderId="0" xfId="0" applyFont="1" applyFill="1"/>
    <xf numFmtId="0" fontId="7" fillId="0" borderId="0" xfId="0" applyFont="1"/>
    <xf numFmtId="0" fontId="7" fillId="4" borderId="0" xfId="0" applyFont="1" applyFill="1"/>
    <xf numFmtId="0" fontId="3" fillId="2" borderId="2" xfId="0" applyFont="1" applyFill="1" applyBorder="1"/>
    <xf numFmtId="0" fontId="3" fillId="0" borderId="2" xfId="0" applyFont="1" applyBorder="1"/>
    <xf numFmtId="0" fontId="8" fillId="4" borderId="3" xfId="0" applyFont="1" applyFill="1" applyBorder="1"/>
    <xf numFmtId="0" fontId="3" fillId="0" borderId="3" xfId="0" applyFont="1" applyBorder="1"/>
    <xf numFmtId="164" fontId="3" fillId="0" borderId="3" xfId="1" applyNumberFormat="1" applyFont="1" applyBorder="1" applyAlignment="1">
      <alignment horizontal="right"/>
    </xf>
    <xf numFmtId="3" fontId="3" fillId="0" borderId="3" xfId="0" applyNumberFormat="1" applyFont="1" applyBorder="1" applyAlignment="1">
      <alignment horizontal="right"/>
    </xf>
    <xf numFmtId="164" fontId="0" fillId="0" borderId="0" xfId="0" applyNumberFormat="1"/>
    <xf numFmtId="164" fontId="0" fillId="0" borderId="0" xfId="0" applyNumberFormat="1" applyBorder="1"/>
    <xf numFmtId="0" fontId="7" fillId="0" borderId="0" xfId="0" pivotButton="1" applyFont="1"/>
    <xf numFmtId="0" fontId="7" fillId="0" borderId="0" xfId="0" applyFont="1" applyAlignment="1">
      <alignment horizontal="left"/>
    </xf>
    <xf numFmtId="0" fontId="7" fillId="0" borderId="0" xfId="0" applyNumberFormat="1" applyFont="1"/>
    <xf numFmtId="4" fontId="3" fillId="0" borderId="4" xfId="0" pivotButton="1" applyNumberFormat="1" applyFont="1" applyBorder="1"/>
    <xf numFmtId="4" fontId="3" fillId="0" borderId="4" xfId="0" applyNumberFormat="1" applyFont="1" applyBorder="1"/>
    <xf numFmtId="4" fontId="3" fillId="0" borderId="4" xfId="0" applyNumberFormat="1" applyFont="1" applyBorder="1" applyAlignment="1">
      <alignment horizontal="left"/>
    </xf>
    <xf numFmtId="3" fontId="3" fillId="0" borderId="4" xfId="0" applyNumberFormat="1" applyFont="1" applyBorder="1"/>
    <xf numFmtId="0" fontId="5" fillId="4" borderId="0" xfId="0" applyFont="1" applyFill="1" applyAlignment="1">
      <alignment horizontal="left"/>
    </xf>
    <xf numFmtId="0" fontId="6" fillId="4" borderId="0" xfId="0" applyFont="1" applyFill="1" applyAlignment="1">
      <alignment horizontal="left"/>
    </xf>
    <xf numFmtId="0" fontId="4" fillId="0" borderId="1" xfId="0" applyFont="1" applyBorder="1"/>
    <xf numFmtId="0" fontId="3" fillId="0" borderId="0" xfId="0" pivotButton="1" applyFont="1"/>
    <xf numFmtId="0" fontId="3" fillId="0" borderId="0" xfId="0" applyFont="1" applyAlignment="1">
      <alignment horizontal="left"/>
    </xf>
    <xf numFmtId="0" fontId="3" fillId="0" borderId="0" xfId="0" applyNumberFormat="1" applyFont="1"/>
    <xf numFmtId="0" fontId="3" fillId="0" borderId="0" xfId="0" applyFont="1" applyAlignment="1">
      <alignment horizontal="left" indent="1"/>
    </xf>
    <xf numFmtId="0" fontId="10" fillId="0" borderId="0" xfId="0" applyFont="1"/>
    <xf numFmtId="0" fontId="11" fillId="0" borderId="0" xfId="0" applyFont="1"/>
    <xf numFmtId="0" fontId="3" fillId="5" borderId="0" xfId="0" applyFont="1" applyFill="1"/>
    <xf numFmtId="0" fontId="3" fillId="0" borderId="4" xfId="0" pivotButton="1" applyFont="1" applyBorder="1"/>
    <xf numFmtId="0" fontId="3" fillId="0" borderId="4" xfId="0" applyFont="1" applyBorder="1"/>
    <xf numFmtId="0" fontId="3" fillId="0" borderId="4" xfId="0" applyFont="1" applyBorder="1" applyAlignment="1">
      <alignment horizontal="left"/>
    </xf>
    <xf numFmtId="165" fontId="3" fillId="0" borderId="4" xfId="0" applyNumberFormat="1" applyFont="1" applyBorder="1"/>
    <xf numFmtId="0" fontId="12" fillId="0" borderId="5" xfId="0" applyFont="1" applyFill="1" applyBorder="1" applyAlignment="1">
      <alignment horizontal="left"/>
    </xf>
    <xf numFmtId="0" fontId="3" fillId="7" borderId="0" xfId="0" applyFont="1" applyFill="1"/>
    <xf numFmtId="0" fontId="3" fillId="8" borderId="0" xfId="0" applyFont="1" applyFill="1"/>
    <xf numFmtId="0" fontId="4" fillId="0" borderId="0" xfId="0" applyFont="1"/>
    <xf numFmtId="0" fontId="3" fillId="6" borderId="0" xfId="0" applyFont="1" applyFill="1" applyAlignment="1">
      <alignment horizontal="center" vertical="center"/>
    </xf>
    <xf numFmtId="0" fontId="3" fillId="8" borderId="0" xfId="0" applyFont="1" applyFill="1" applyAlignment="1">
      <alignment horizontal="center"/>
    </xf>
    <xf numFmtId="0" fontId="3" fillId="0" borderId="0" xfId="0" applyFont="1" applyFill="1" applyBorder="1" applyAlignment="1">
      <alignment horizontal="center"/>
    </xf>
    <xf numFmtId="3" fontId="3" fillId="0" borderId="0" xfId="0" applyNumberFormat="1" applyFont="1" applyAlignment="1">
      <alignment horizontal="center"/>
    </xf>
    <xf numFmtId="3" fontId="3" fillId="0" borderId="0" xfId="0" applyNumberFormat="1" applyFont="1"/>
    <xf numFmtId="0" fontId="0" fillId="0" borderId="0" xfId="0" applyAlignment="1">
      <alignment horizontal="center"/>
    </xf>
    <xf numFmtId="0" fontId="2" fillId="5" borderId="0" xfId="0" applyFont="1" applyFill="1"/>
    <xf numFmtId="0" fontId="0" fillId="0" borderId="0" xfId="0" applyFill="1"/>
  </cellXfs>
  <cellStyles count="2">
    <cellStyle name="Currency" xfId="1" builtinId="4"/>
    <cellStyle name="Normal" xfId="0" builtinId="0"/>
  </cellStyles>
  <dxfs count="93">
    <dxf>
      <font>
        <color rgb="FF9C0006"/>
      </font>
      <fill>
        <patternFill>
          <bgColor rgb="FFFFC7CE"/>
        </patternFill>
      </fill>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font>
        <sz val="16"/>
      </font>
    </dxf>
    <dxf>
      <font>
        <sz val="16"/>
      </font>
    </dxf>
    <dxf>
      <font>
        <sz val="16"/>
      </font>
    </dxf>
    <dxf>
      <font>
        <sz val="16"/>
      </font>
    </dxf>
    <dxf>
      <font>
        <sz val="16"/>
      </font>
    </dxf>
    <dxf>
      <font>
        <strike val="0"/>
        <outline val="0"/>
        <shadow val="0"/>
        <u val="none"/>
        <vertAlign val="baseline"/>
        <sz val="16"/>
        <color theme="1"/>
        <name val="Calibri"/>
        <family val="2"/>
        <scheme val="minor"/>
      </font>
      <numFmt numFmtId="0" formatCode="General"/>
    </dxf>
    <dxf>
      <font>
        <strike val="0"/>
        <outline val="0"/>
        <shadow val="0"/>
        <u val="none"/>
        <vertAlign val="baseline"/>
        <sz val="16"/>
        <color theme="1"/>
        <name val="Calibri"/>
        <family val="2"/>
        <scheme val="minor"/>
      </font>
      <numFmt numFmtId="0" formatCode="Genera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border>
        <top style="thin">
          <color theme="2" tint="-0.24994659260841701"/>
        </top>
        <bottom style="thin">
          <color theme="2" tint="-0.24994659260841701"/>
        </bottom>
        <horizontal style="thin">
          <color theme="2" tint="-0.24994659260841701"/>
        </horizontal>
      </border>
    </dxf>
    <dxf>
      <font>
        <sz val="16"/>
      </font>
    </dxf>
    <dxf>
      <font>
        <sz val="16"/>
      </font>
    </dxf>
    <dxf>
      <font>
        <sz val="16"/>
      </font>
    </dxf>
    <dxf>
      <font>
        <sz val="16"/>
      </font>
    </dxf>
    <dxf>
      <font>
        <sz val="16"/>
      </font>
    </dxf>
    <dxf>
      <font>
        <sz val="16"/>
      </font>
    </dxf>
    <dxf>
      <border>
        <top style="thin">
          <color auto="1"/>
        </top>
        <bottom style="thin">
          <color auto="1"/>
        </bottom>
        <horizontal style="thin">
          <color auto="1"/>
        </horizontal>
      </border>
    </dxf>
    <dxf>
      <border>
        <top style="thin">
          <color auto="1"/>
        </top>
        <bottom style="thin">
          <color auto="1"/>
        </bottom>
        <horizontal style="thin">
          <color auto="1"/>
        </horizontal>
      </border>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font>
        <sz val="18"/>
      </font>
    </dxf>
    <dxf>
      <font>
        <sz val="18"/>
      </font>
    </dxf>
    <dxf>
      <font>
        <sz val="18"/>
      </font>
    </dxf>
    <dxf>
      <font>
        <sz val="18"/>
      </font>
    </dxf>
    <dxf>
      <font>
        <sz val="18"/>
      </font>
    </dxf>
    <dxf>
      <font>
        <sz val="18"/>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Distribution of</a:t>
            </a:r>
            <a:r>
              <a:rPr lang="en-CA" b="1" baseline="0">
                <a:solidFill>
                  <a:sysClr val="windowText" lastClr="000000"/>
                </a:solidFill>
              </a:rPr>
              <a:t> Sales and Units</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Outliers!$Y$3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Outliers!$X$4:$X$303</c:f>
              <c:numCache>
                <c:formatCode>General</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Outliers!$Y$4:$Y$303</c:f>
              <c:numCache>
                <c:formatCode>General</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E2D3-4055-9340-502EE44E8821}"/>
            </c:ext>
          </c:extLst>
        </c:ser>
        <c:dLbls>
          <c:showLegendKey val="0"/>
          <c:showVal val="0"/>
          <c:showCatName val="0"/>
          <c:showSerName val="0"/>
          <c:showPercent val="0"/>
          <c:showBubbleSize val="0"/>
        </c:dLbls>
        <c:axId val="502798864"/>
        <c:axId val="502799184"/>
      </c:scatterChart>
      <c:valAx>
        <c:axId val="502798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ysClr val="windowText" lastClr="000000"/>
                    </a:solidFill>
                  </a:rPr>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9184"/>
        <c:crosses val="autoZero"/>
        <c:crossBetween val="midCat"/>
      </c:valAx>
      <c:valAx>
        <c:axId val="50279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ysClr val="windowText" lastClr="000000"/>
                    </a:solidFill>
                  </a:rPr>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8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Distribution of Sales</a:t>
          </a:r>
        </a:p>
      </cx:txPr>
    </cx:title>
    <cx:plotArea>
      <cx:plotAreaRegion>
        <cx:series layoutId="boxWhisker" uniqueId="{B46D84CE-C501-4D24-8D27-30FC3838C450}">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Distribution of Sales by Country</a:t>
          </a:r>
        </a:p>
      </cx:txPr>
    </cx:title>
    <cx:plotArea>
      <cx:plotAreaRegion>
        <cx:series layoutId="boxWhisker" uniqueId="{F1675D70-92C9-4D3B-A74C-6CCF9A6766FF}">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542925</xdr:colOff>
      <xdr:row>6</xdr:row>
      <xdr:rowOff>28574</xdr:rowOff>
    </xdr:from>
    <xdr:to>
      <xdr:col>10</xdr:col>
      <xdr:colOff>142875</xdr:colOff>
      <xdr:row>12</xdr:row>
      <xdr:rowOff>247649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1544B05-D6D0-49C4-AECC-246ACDC4BC9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172325" y="1552574"/>
              <a:ext cx="2476500" cy="1990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12</xdr:row>
      <xdr:rowOff>76200</xdr:rowOff>
    </xdr:to>
    <xdr:graphicFrame macro="">
      <xdr:nvGraphicFramePr>
        <xdr:cNvPr id="3" name="Chart 2">
          <a:extLst>
            <a:ext uri="{FF2B5EF4-FFF2-40B4-BE49-F238E27FC236}">
              <a16:creationId xmlns:a16="http://schemas.microsoft.com/office/drawing/2014/main" id="{04EF034C-1E3E-4883-A1A5-49AEC5E3A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12</xdr:row>
      <xdr:rowOff>261937</xdr:rowOff>
    </xdr:from>
    <xdr:to>
      <xdr:col>4</xdr:col>
      <xdr:colOff>457200</xdr:colOff>
      <xdr:row>23</xdr:row>
      <xdr:rowOff>71437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A1F1F39-A93A-4C89-B246-2304F9F2B7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0975" y="3890962"/>
              <a:ext cx="2286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304800</xdr:colOff>
      <xdr:row>2</xdr:row>
      <xdr:rowOff>9525</xdr:rowOff>
    </xdr:from>
    <xdr:to>
      <xdr:col>19</xdr:col>
      <xdr:colOff>0</xdr:colOff>
      <xdr:row>12</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CE063F6-8CD2-4284-B950-D487C6E3C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52975" y="962025"/>
              <a:ext cx="6400800" cy="27527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228600</xdr:colOff>
      <xdr:row>4</xdr:row>
      <xdr:rowOff>66676</xdr:rowOff>
    </xdr:from>
    <xdr:to>
      <xdr:col>8</xdr:col>
      <xdr:colOff>228600</xdr:colOff>
      <xdr:row>11</xdr:row>
      <xdr:rowOff>180976</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5FDA55A1-5589-4DCC-8F6F-4D2C5BC35B0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15050" y="1552576"/>
              <a:ext cx="1828800" cy="1981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kshil Jani" refreshedDate="44604.503622569442" createdVersion="7" refreshedVersion="7" minRefreshableVersion="3" recordCount="300" xr:uid="{89880E19-2139-44AF-87A8-CE4EA08A92BA}">
  <cacheSource type="worksheet">
    <worksheetSource name="Table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Countr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0">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8858328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kshil Jani" refreshedDate="44604.542782291668" backgroundQuery="1" createdVersion="7" refreshedVersion="7" minRefreshableVersion="3" recordCount="0" supportSubquery="1" supportAdvancedDrill="1" xr:uid="{6C2C6ACF-8A3F-4D4E-9439-67697EBBBAC7}">
  <cacheSource type="external" connectionId="1"/>
  <cacheFields count="4">
    <cacheField name="[Table2].[Product].[Product]" caption="Product" numFmtId="0" hierarchy="2" level="1">
      <sharedItems count="5">
        <s v="85% Dark Bars"/>
        <s v="After Nines"/>
        <s v="Baker's Choco Chips"/>
        <s v="Peanut Butter Cubes"/>
        <s v="Raspberry Choco"/>
      </sharedItems>
    </cacheField>
    <cacheField name="[Measures].[Sum of Amount]" caption="Sum of Amount" numFmtId="0" hierarchy="14" level="32767"/>
    <cacheField name="[Measures].[Sum of Units]" caption="Sum of Units" numFmtId="0" hierarchy="15" level="32767"/>
    <cacheField name="[Measures].[Sales Per Unit]" caption="Sales Per Unit" numFmtId="0" hierarchy="18" level="32767"/>
  </cacheFields>
  <cacheHierarchies count="23">
    <cacheHierarchy uniqueName="[Table2].[Sales Person]" caption="Sales Person" attribute="1" defaultMemberUniqueName="[Table2].[Sales Person].[All]" allUniqueName="[Table2].[Sales Person].[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Table28].[Sales Person]" caption="Sales Person" attribute="1" defaultMemberUniqueName="[Table28].[Sales Person].[All]" allUniqueName="[Table28].[Sales Person].[All]" dimensionUniqueName="[Table28]" displayFolder="" count="0" memberValueDatatype="130" unbalanced="0"/>
    <cacheHierarchy uniqueName="[Table28].[Country]" caption="Country" attribute="1" defaultMemberUniqueName="[Table28].[Country].[All]" allUniqueName="[Table28].[Country].[All]" dimensionUniqueName="[Table28]" displayFolder="" count="0" memberValueDatatype="130" unbalanced="0"/>
    <cacheHierarchy uniqueName="[Table28].[Product]" caption="Product" attribute="1" defaultMemberUniqueName="[Table28].[Product].[All]" allUniqueName="[Table28].[Product].[All]" dimensionUniqueName="[Table28]" displayFolder="" count="0" memberValueDatatype="130" unbalanced="0"/>
    <cacheHierarchy uniqueName="[Table28].[Total Revenue]" caption="Total Revenue" attribute="1" defaultMemberUniqueName="[Table28].[Total Revenue].[All]" allUniqueName="[Table28].[Total Revenue].[All]" dimensionUniqueName="[Table28]" displayFolder="" count="0" memberValueDatatype="20" unbalanced="0"/>
    <cacheHierarchy uniqueName="[Table28].[Units Sold]" caption="Units Sold" attribute="1" defaultMemberUniqueName="[Table28].[Units Sold].[All]" allUniqueName="[Table28].[Units Sold].[All]" dimensionUniqueName="[Table28]" displayFolder="" count="0" memberValueDatatype="20" unbalanced="0"/>
    <cacheHierarchy uniqueName="[Table28].[Cost Per Unit]" caption="Cost Per Unit" attribute="1" defaultMemberUniqueName="[Table28].[Cost Per Unit].[All]" allUniqueName="[Table28].[Cost Per Unit].[All]" dimensionUniqueName="[Table28]" displayFolder="" count="0" memberValueDatatype="5" unbalanced="0"/>
    <cacheHierarchy uniqueName="[Table28].[Total Cost]" caption="Total Cost" attribute="1" defaultMemberUniqueName="[Table28].[Total Cost].[All]" allUniqueName="[Table28].[Total Cost].[All]" dimensionUniqueName="[Table28]" displayFolder="" count="0" memberValueDatatype="5" unbalanced="0"/>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oneField="1">
      <fieldsUsage count="1">
        <fieldUsage x="2"/>
      </fieldsUsage>
      <extLst>
        <ext xmlns:x15="http://schemas.microsoft.com/office/spreadsheetml/2010/11/main" uri="{B97F6D7D-B522-45F9-BDA1-12C45D357490}">
          <x15:cacheHierarchy aggregatedColumn="4"/>
        </ext>
      </extLst>
    </cacheHierarchy>
    <cacheHierarchy uniqueName="[Measures].[Sum of Total Revenue]" caption="Sum of Total Revenue" measure="1" displayFolder="" measureGroup="Table28"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Table28" count="0">
      <extLst>
        <ext xmlns:x15="http://schemas.microsoft.com/office/spreadsheetml/2010/11/main" uri="{B97F6D7D-B522-45F9-BDA1-12C45D357490}">
          <x15:cacheHierarchy aggregatedColumn="13"/>
        </ext>
      </extLst>
    </cacheHierarchy>
    <cacheHierarchy uniqueName="[Measures].[Sales Per Unit]" caption="Sales Per Unit" measure="1" displayFolder="" measureGroup="Table2" count="0" oneField="1">
      <fieldsUsage count="1">
        <fieldUsage x="3"/>
      </fieldsUsage>
    </cacheHierarchy>
    <cacheHierarchy uniqueName="[Measures].[Profit]" caption="Profit" measure="1" displayFolder="" measureGroup="Table28" count="0"/>
    <cacheHierarchy uniqueName="[Measures].[__XL_Count Table2]" caption="__XL_Count Table2" measure="1" displayFolder="" measureGroup="Table2" count="0" hidden="1"/>
    <cacheHierarchy uniqueName="[Measures].[__XL_Count Table28]" caption="__XL_Count Table28" measure="1" displayFolder="" measureGroup="Table28"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8" uniqueName="[Table28]" caption="Table28"/>
  </dimensions>
  <measureGroups count="2">
    <measureGroup name="Table2" caption="Table2"/>
    <measureGroup name="Table28" caption="Table28"/>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kshil Jani" refreshedDate="44605.443721990741" backgroundQuery="1" createdVersion="7" refreshedVersion="7" minRefreshableVersion="3" recordCount="0" supportSubquery="1" supportAdvancedDrill="1" xr:uid="{4EA3E0F2-FBD6-4522-AEF3-CA693C0DACA3}">
  <cacheSource type="external" connectionId="1"/>
  <cacheFields count="2">
    <cacheField name="[Table28].[Product].[Product]" caption="Product" numFmtId="0" hierarchy="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9" level="32767"/>
  </cacheFields>
  <cacheHierarchies count="23">
    <cacheHierarchy uniqueName="[Table2].[Sales Person]" caption="Sales Person" attribute="1" defaultMemberUniqueName="[Table2].[Sales Person].[All]" allUniqueName="[Table2].[Sales Person].[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Product]" caption="Product" attribute="1" defaultMemberUniqueName="[Table2].[Product].[All]" allUniqueName="[Table2].[Product].[All]" dimensionUniqueName="[Table2]" displayFolder="" count="2" memberValueDatatype="130" unbalanced="0"/>
    <cacheHierarchy uniqueName="[Table2].[Amount]" caption="Amount" attribute="1" defaultMemberUniqueName="[Table2].[Amount].[All]" allUniqueName="[Table2].[Amount].[All]" dimensionUniqueName="[Table2]" displayFolder="" count="2" memberValueDatatype="20" unbalanced="0"/>
    <cacheHierarchy uniqueName="[Table2].[Units]" caption="Units" attribute="1" defaultMemberUniqueName="[Table2].[Units].[All]" allUniqueName="[Table2].[Units].[All]" dimensionUniqueName="[Table2]" displayFolder="" count="2" memberValueDatatype="20" unbalanced="0"/>
    <cacheHierarchy uniqueName="[Table2].[Cost per unit]" caption="Cost per unit" attribute="1" defaultMemberUniqueName="[Table2].[Cost per unit].[All]" allUniqueName="[Table2].[Cost per unit].[All]" dimensionUniqueName="[Table2]" displayFolder="" count="2" memberValueDatatype="5" unbalanced="0"/>
    <cacheHierarchy uniqueName="[Table2].[Cost]" caption="Cost" attribute="1" defaultMemberUniqueName="[Table2].[Cost].[All]" allUniqueName="[Table2].[Cost].[All]" dimensionUniqueName="[Table2]" displayFolder="" count="2" memberValueDatatype="5" unbalanced="0"/>
    <cacheHierarchy uniqueName="[Table28].[Sales Person]" caption="Sales Person" attribute="1" defaultMemberUniqueName="[Table28].[Sales Person].[All]" allUniqueName="[Table28].[Sales Person].[All]" dimensionUniqueName="[Table28]" displayFolder="" count="2" memberValueDatatype="130" unbalanced="0"/>
    <cacheHierarchy uniqueName="[Table28].[Country]" caption="Country" attribute="1" defaultMemberUniqueName="[Table28].[Country].[All]" allUniqueName="[Table28].[Country].[All]" dimensionUniqueName="[Table28]" displayFolder="" count="2" memberValueDatatype="130" unbalanced="0"/>
    <cacheHierarchy uniqueName="[Table28].[Product]" caption="Product" attribute="1" defaultMemberUniqueName="[Table28].[Product].[All]" allUniqueName="[Table28].[Product].[All]" dimensionUniqueName="[Table28]" displayFolder="" count="2" memberValueDatatype="130" unbalanced="0">
      <fieldsUsage count="2">
        <fieldUsage x="-1"/>
        <fieldUsage x="0"/>
      </fieldsUsage>
    </cacheHierarchy>
    <cacheHierarchy uniqueName="[Table28].[Total Revenue]" caption="Total Revenue" attribute="1" defaultMemberUniqueName="[Table28].[Total Revenue].[All]" allUniqueName="[Table28].[Total Revenue].[All]" dimensionUniqueName="[Table28]" displayFolder="" count="2" memberValueDatatype="20" unbalanced="0"/>
    <cacheHierarchy uniqueName="[Table28].[Units Sold]" caption="Units Sold" attribute="1" defaultMemberUniqueName="[Table28].[Units Sold].[All]" allUniqueName="[Table28].[Units Sold].[All]" dimensionUniqueName="[Table28]" displayFolder="" count="2" memberValueDatatype="20" unbalanced="0"/>
    <cacheHierarchy uniqueName="[Table28].[Cost Per Unit]" caption="Cost Per Unit" attribute="1" defaultMemberUniqueName="[Table28].[Cost Per Unit].[All]" allUniqueName="[Table28].[Cost Per Unit].[All]" dimensionUniqueName="[Table28]" displayFolder="" count="2" memberValueDatatype="5" unbalanced="0"/>
    <cacheHierarchy uniqueName="[Table28].[Total Cost]" caption="Total Cost" attribute="1" defaultMemberUniqueName="[Table28].[Total Cost].[All]" allUniqueName="[Table28].[Total Cost].[All]" dimensionUniqueName="[Table28]" displayFolder="" count="2"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Total Revenue]" caption="Sum of Total Revenue" measure="1" displayFolder="" measureGroup="Table28"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Table28" count="0">
      <extLst>
        <ext xmlns:x15="http://schemas.microsoft.com/office/spreadsheetml/2010/11/main" uri="{B97F6D7D-B522-45F9-BDA1-12C45D357490}">
          <x15:cacheHierarchy aggregatedColumn="13"/>
        </ext>
      </extLst>
    </cacheHierarchy>
    <cacheHierarchy uniqueName="[Measures].[Sales Per Unit]" caption="Sales Per Unit" measure="1" displayFolder="" measureGroup="Table2" count="0"/>
    <cacheHierarchy uniqueName="[Measures].[Profit]" caption="Profit" measure="1" displayFolder="" measureGroup="Table28" count="0" oneField="1">
      <fieldsUsage count="1">
        <fieldUsage x="1"/>
      </fieldsUsage>
    </cacheHierarchy>
    <cacheHierarchy uniqueName="[Measures].[__XL_Count Table2]" caption="__XL_Count Table2" measure="1" displayFolder="" measureGroup="Table2" count="0" hidden="1"/>
    <cacheHierarchy uniqueName="[Measures].[__XL_Count Table28]" caption="__XL_Count Table28" measure="1" displayFolder="" measureGroup="Table28"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8" uniqueName="[Table28]" caption="Table28"/>
  </dimensions>
  <measureGroups count="2">
    <measureGroup name="Table2" caption="Table2"/>
    <measureGroup name="Table28" caption="Table28"/>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kshil Jani" refreshedDate="44604.597469791668" backgroundQuery="1" createdVersion="3" refreshedVersion="7" minRefreshableVersion="3" recordCount="0" supportSubquery="1" supportAdvancedDrill="1" xr:uid="{6D652D43-B74D-4789-94D1-C2B605112F29}">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2].[Sales Person]" caption="Sales Person" attribute="1" defaultMemberUniqueName="[Table2].[Sales Person].[All]" allUniqueName="[Table2].[Sales Person].[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Table28].[Sales Person]" caption="Sales Person" attribute="1" defaultMemberUniqueName="[Table28].[Sales Person].[All]" allUniqueName="[Table28].[Sales Person].[All]" dimensionUniqueName="[Table28]" displayFolder="" count="0" memberValueDatatype="130" unbalanced="0"/>
    <cacheHierarchy uniqueName="[Table28].[Country]" caption="Country" attribute="1" defaultMemberUniqueName="[Table28].[Country].[All]" allUniqueName="[Table28].[Country].[All]" dimensionUniqueName="[Table28]" displayFolder="" count="2" memberValueDatatype="130" unbalanced="0"/>
    <cacheHierarchy uniqueName="[Table28].[Product]" caption="Product" attribute="1" defaultMemberUniqueName="[Table28].[Product].[All]" allUniqueName="[Table28].[Product].[All]" dimensionUniqueName="[Table28]" displayFolder="" count="0" memberValueDatatype="130" unbalanced="0"/>
    <cacheHierarchy uniqueName="[Table28].[Total Revenue]" caption="Total Revenue" attribute="1" defaultMemberUniqueName="[Table28].[Total Revenue].[All]" allUniqueName="[Table28].[Total Revenue].[All]" dimensionUniqueName="[Table28]" displayFolder="" count="0" memberValueDatatype="20" unbalanced="0"/>
    <cacheHierarchy uniqueName="[Table28].[Units Sold]" caption="Units Sold" attribute="1" defaultMemberUniqueName="[Table28].[Units Sold].[All]" allUniqueName="[Table28].[Units Sold].[All]" dimensionUniqueName="[Table28]" displayFolder="" count="0" memberValueDatatype="20" unbalanced="0"/>
    <cacheHierarchy uniqueName="[Table28].[Cost Per Unit]" caption="Cost Per Unit" attribute="1" defaultMemberUniqueName="[Table28].[Cost Per Unit].[All]" allUniqueName="[Table28].[Cost Per Unit].[All]" dimensionUniqueName="[Table28]" displayFolder="" count="0" memberValueDatatype="5" unbalanced="0"/>
    <cacheHierarchy uniqueName="[Table28].[Total Cost]" caption="Total Cost" attribute="1" defaultMemberUniqueName="[Table28].[Total Cost].[All]" allUniqueName="[Table28].[Total Cost].[All]" dimensionUniqueName="[Table28]"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Total Revenue]" caption="Sum of Total Revenue" measure="1" displayFolder="" measureGroup="Table28" count="0">
      <extLst>
        <ext xmlns:x15="http://schemas.microsoft.com/office/spreadsheetml/2010/11/main" uri="{B97F6D7D-B522-45F9-BDA1-12C45D357490}">
          <x15:cacheHierarchy aggregatedColumn="10"/>
        </ext>
      </extLst>
    </cacheHierarchy>
    <cacheHierarchy uniqueName="[Measures].[Sum of Total Cost]" caption="Sum of Total Cost" measure="1" displayFolder="" measureGroup="Table28" count="0">
      <extLst>
        <ext xmlns:x15="http://schemas.microsoft.com/office/spreadsheetml/2010/11/main" uri="{B97F6D7D-B522-45F9-BDA1-12C45D357490}">
          <x15:cacheHierarchy aggregatedColumn="13"/>
        </ext>
      </extLst>
    </cacheHierarchy>
    <cacheHierarchy uniqueName="[Measures].[Sales Per Unit]" caption="Sales Per Unit" measure="1" displayFolder="" measureGroup="Table2" count="0"/>
    <cacheHierarchy uniqueName="[Measures].[Profit]" caption="Profit" measure="1" displayFolder="" measureGroup="Table28" count="0"/>
    <cacheHierarchy uniqueName="[Measures].[__XL_Count Table2]" caption="__XL_Count Table2" measure="1" displayFolder="" measureGroup="Table2" count="0" hidden="1"/>
    <cacheHierarchy uniqueName="[Measures].[__XL_Count Table28]" caption="__XL_Count Table28" measure="1" displayFolder="" measureGroup="Table28"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241120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73B25-A542-4264-B6B9-8D6D03CA742F}"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fieldListSortAscending="1">
  <location ref="D6:G13" firstHeaderRow="0" firstDataRow="1" firstDataCol="1"/>
  <pivotFields count="7">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showAll="0"/>
    <pivotField dataField="1" showAll="0"/>
    <pivotField showAll="0"/>
    <pivotField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6">
    <format dxfId="70">
      <pivotArea type="all" dataOnly="0" outline="0" fieldPosition="0"/>
    </format>
    <format dxfId="69">
      <pivotArea outline="0" collapsedLevelsAreSubtotals="1" fieldPosition="0"/>
    </format>
    <format dxfId="68">
      <pivotArea field="1" type="button" dataOnly="0" labelOnly="1" outline="0" axis="axisRow"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CBE60-37A9-46BE-898E-28C0D445D80B}" name="PivotTable5" cacheId="1" applyNumberFormats="0" applyBorderFormats="0" applyFontFormats="0" applyPatternFormats="0" applyAlignmentFormats="0" applyWidthHeightFormats="1" dataCaption="Values" tag="06f6558e-6854-4a21-b257-26e8260e77b5" updatedVersion="7" minRefreshableVersion="3" useAutoFormatting="1" subtotalHiddenItems="1" itemPrintTitles="1" createdVersion="7" indent="0" outline="1" outlineData="1" multipleFieldFilters="0">
  <location ref="B3:E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numFmtId="3"/>
    <dataField name="Sum of Units" fld="2" baseField="0" baseItem="0" numFmtId="3"/>
    <dataField fld="3" subtotal="count" baseField="0" baseItem="0"/>
  </dataFields>
  <formats count="21">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outline="0" fieldPosition="0">
        <references count="1">
          <reference field="4294967294" count="3">
            <x v="0"/>
            <x v="1"/>
            <x v="2"/>
          </reference>
        </references>
      </pivotArea>
    </format>
    <format dxfId="58">
      <pivotArea outline="0" collapsedLevelsAreSubtotals="1" fieldPosition="0">
        <references count="1">
          <reference field="4294967294" count="2" selected="0">
            <x v="0"/>
            <x v="1"/>
          </reference>
        </references>
      </pivotArea>
    </format>
    <format dxfId="57">
      <pivotArea collapsedLevelsAreSubtotals="1" fieldPosition="0">
        <references count="1">
          <reference field="0" count="0"/>
        </references>
      </pivotArea>
    </format>
    <format dxfId="56">
      <pivotArea dataOnly="0" labelOnly="1" fieldPosition="0">
        <references count="1">
          <reference field="0" count="0"/>
        </references>
      </pivotArea>
    </format>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fieldPosition="0">
        <references count="1">
          <reference field="4294967294" count="3">
            <x v="0"/>
            <x v="1"/>
            <x v="2"/>
          </reference>
        </references>
      </pivotArea>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fieldPosition="0">
        <references count="1">
          <reference field="4294967294" count="3">
            <x v="0"/>
            <x v="1"/>
            <x v="2"/>
          </reference>
        </references>
      </pivotArea>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FBAEF-3196-41B6-9DBA-F77DEAA63852}"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E17"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showAll="0"/>
    <pivotField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2">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fieldPosition="0">
        <references count="2">
          <reference field="0" count="1">
            <x v="5"/>
          </reference>
          <reference field="1" count="1" selected="0">
            <x v="0"/>
          </reference>
        </references>
      </pivotArea>
    </format>
    <format dxfId="25">
      <pivotArea dataOnly="0" labelOnly="1" fieldPosition="0">
        <references count="2">
          <reference field="0" count="1">
            <x v="5"/>
          </reference>
          <reference field="1" count="1" selected="0">
            <x v="1"/>
          </reference>
        </references>
      </pivotArea>
    </format>
    <format dxfId="24">
      <pivotArea dataOnly="0" labelOnly="1" fieldPosition="0">
        <references count="2">
          <reference field="0" count="1">
            <x v="5"/>
          </reference>
          <reference field="1" count="1" selected="0">
            <x v="2"/>
          </reference>
        </references>
      </pivotArea>
    </format>
    <format dxfId="23">
      <pivotArea dataOnly="0" labelOnly="1" fieldPosition="0">
        <references count="2">
          <reference field="0" count="1">
            <x v="3"/>
          </reference>
          <reference field="1" count="1" selected="0">
            <x v="3"/>
          </reference>
        </references>
      </pivotArea>
    </format>
    <format dxfId="22">
      <pivotArea dataOnly="0" labelOnly="1" fieldPosition="0">
        <references count="2">
          <reference field="0" count="1">
            <x v="0"/>
          </reference>
          <reference field="1" count="1" selected="0">
            <x v="4"/>
          </reference>
        </references>
      </pivotArea>
    </format>
    <format dxfId="21">
      <pivotArea dataOnly="0" labelOnly="1" fieldPosition="0">
        <references count="2">
          <reference field="0" count="1">
            <x v="9"/>
          </reference>
          <reference field="1" count="1" selected="0">
            <x v="5"/>
          </reference>
        </references>
      </pivotArea>
    </format>
    <format dxfId="20">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6ADAC6-48A5-42D7-B742-40BA53A3BFF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4:J17" firstHeaderRow="1" firstDataRow="1" firstDataCol="1"/>
  <pivotFields count="7">
    <pivotField axis="axisRow" showAll="0" measureFilter="1"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showAll="0"/>
    <pivotField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12">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fieldPosition="0">
        <references count="2">
          <reference field="0" count="1">
            <x v="2"/>
          </reference>
          <reference field="1" count="1" selected="0">
            <x v="0"/>
          </reference>
        </references>
      </pivotArea>
    </format>
    <format dxfId="37">
      <pivotArea dataOnly="0" labelOnly="1" fieldPosition="0">
        <references count="2">
          <reference field="0" count="1">
            <x v="1"/>
          </reference>
          <reference field="1" count="1" selected="0">
            <x v="1"/>
          </reference>
        </references>
      </pivotArea>
    </format>
    <format dxfId="36">
      <pivotArea dataOnly="0" labelOnly="1" fieldPosition="0">
        <references count="2">
          <reference field="0" count="1">
            <x v="1"/>
          </reference>
          <reference field="1" count="1" selected="0">
            <x v="2"/>
          </reference>
        </references>
      </pivotArea>
    </format>
    <format dxfId="35">
      <pivotArea dataOnly="0" labelOnly="1" fieldPosition="0">
        <references count="2">
          <reference field="0" count="1">
            <x v="8"/>
          </reference>
          <reference field="1" count="1" selected="0">
            <x v="3"/>
          </reference>
        </references>
      </pivotArea>
    </format>
    <format dxfId="34">
      <pivotArea dataOnly="0" labelOnly="1" fieldPosition="0">
        <references count="2">
          <reference field="0" count="1">
            <x v="2"/>
          </reference>
          <reference field="1" count="1" selected="0">
            <x v="4"/>
          </reference>
        </references>
      </pivotArea>
    </format>
    <format dxfId="33">
      <pivotArea dataOnly="0" labelOnly="1" fieldPosition="0">
        <references count="2">
          <reference field="0" count="1">
            <x v="0"/>
          </reference>
          <reference field="1" count="1" selected="0">
            <x v="5"/>
          </reference>
        </references>
      </pivotArea>
    </format>
    <format dxfId="3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8D9D48-7255-488F-ABA5-248A7F8A7061}" name="PivotTable16" cacheId="15" applyNumberFormats="0" applyBorderFormats="0" applyFontFormats="0" applyPatternFormats="0" applyAlignmentFormats="0" applyWidthHeightFormats="1" dataCaption="Values" tag="2923f281-61ea-4b44-81b4-a4d0adae762d" updatedVersion="7" minRefreshableVersion="3" useAutoFormatting="1" itemPrintTitles="1" createdVersion="7" indent="0" outline="1" outlineData="1" multipleFieldFilters="0">
  <location ref="B3:C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formats count="10">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grandRow="1" outline="0" fieldPosition="0"/>
    </format>
    <format dxfId="1">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Table28">
        <x15:activeTabTopLevelEntity name="[Table2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60B2D6E-D103-4613-9E76-7D6DA2AD981E}" sourceName="Sales Person">
  <pivotTables>
    <pivotTable tabId="5" name="PivotTable1"/>
  </pivotTables>
  <data>
    <tabular pivotCacheId="1885832878">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CCD6E0-8CB3-4E6A-A597-1114E389449A}" sourceName="[Table28].[Country]">
  <pivotTables>
    <pivotTable tabId="14" name="PivotTable16"/>
  </pivotTables>
  <data>
    <olap pivotCacheId="352411205">
      <levels count="2">
        <level uniqueName="[Table28].[Country].[(All)]" sourceCaption="(All)" count="0"/>
        <level uniqueName="[Table28].[Country].[Country]" sourceCaption="Country" count="6">
          <ranges>
            <range startItem="0">
              <i n="[Table28].[Country].&amp;[Australia]" c="Australia"/>
              <i n="[Table28].[Country].&amp;[Canada]" c="Canada"/>
              <i n="[Table28].[Country].&amp;[India]" c="India"/>
              <i n="[Table28].[Country].&amp;[New Zealand]" c="New Zealand"/>
              <i n="[Table28].[Country].&amp;[UK]" c="UK"/>
              <i n="[Table28].[Country].&amp;[USA]" c="USA"/>
            </range>
          </ranges>
        </level>
      </levels>
      <selections count="1">
        <selection n="[Table28].[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F54F6CC-B04C-426E-ADD0-3FD920C54799}"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85888EF-63DA-4F37-946B-5AAADAD3ACF1}" cache="Slicer_Country"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D54E46-4E6E-4C5B-BFA8-65171F3961DA}" name="Table2" displayName="Table2" ref="B3:F303" totalsRowShown="0" headerRowDxfId="92" dataDxfId="91">
  <tableColumns count="5">
    <tableColumn id="1" xr3:uid="{8DECDD42-EDB9-498F-AF24-643BC7DE1D6A}" name="Sales Person" dataDxfId="90"/>
    <tableColumn id="2" xr3:uid="{8B879ED7-0D43-4ABA-B3B5-0EE406E6DB18}" name="Country" dataDxfId="89"/>
    <tableColumn id="3" xr3:uid="{8EC67270-D425-4A40-9796-13FC5D70E184}" name="Product" dataDxfId="88"/>
    <tableColumn id="4" xr3:uid="{660CD9C1-90D6-447A-B509-12FF3A85B9B8}" name="Total Revenue" dataDxfId="87"/>
    <tableColumn id="5" xr3:uid="{7E918681-8AEB-442F-98F9-2E387AEC51B3}" name="Units Sold" dataDxfId="86"/>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B63747-EA34-43C9-882D-0E2AEAA71AE6}" name="Table6" displayName="Table6" ref="I3:J25" totalsRowShown="0" headerRowDxfId="85" dataDxfId="84">
  <tableColumns count="2">
    <tableColumn id="1" xr3:uid="{63EFD264-1B06-4DD3-BC51-24175B1B45B5}" name="Product" dataDxfId="83"/>
    <tableColumn id="2" xr3:uid="{6FED9775-F6CF-43DD-9090-BA89A1BD362C}" name="Cost per unit" dataDxfId="8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2082C6-9B6A-4FFC-A766-6D6B535C24CA}" name="Table3" displayName="Table3" ref="C5:E12" totalsRowShown="0" dataDxfId="81">
  <tableColumns count="3">
    <tableColumn id="1" xr3:uid="{8BD57386-B310-4168-9C1E-EB8D7D177D1C}" name="Parameter" dataDxfId="80"/>
    <tableColumn id="2" xr3:uid="{4D07920D-F7DB-4B4C-9B49-201222121B65}" name="Revenue" dataDxfId="79"/>
    <tableColumn id="3" xr3:uid="{64149878-A70C-4200-94C9-74CBE2AB8D87}" name="Units" dataDxfId="7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B7493-43AE-4163-A4BA-938FB0589ED5}" name="Table26" displayName="Table26" ref="D3:H303" totalsRowShown="0" headerRowDxfId="77" dataDxfId="76">
  <autoFilter ref="D3:H303" xr:uid="{292B7493-43AE-4163-A4BA-938FB0589ED5}"/>
  <tableColumns count="5">
    <tableColumn id="1" xr3:uid="{93172873-C1A4-4524-A40D-0980745546CE}" name="Sales Person" dataDxfId="75"/>
    <tableColumn id="2" xr3:uid="{7995659E-8DA5-4C64-8F79-DBD0CBF7EB58}" name="Geography" dataDxfId="74"/>
    <tableColumn id="3" xr3:uid="{5E10052B-728D-4D8B-BAC5-8B66F743C413}" name="Product" dataDxfId="73"/>
    <tableColumn id="4" xr3:uid="{D171A076-019A-43F3-A6DC-DCBECB867D6A}" name="Revenue" dataDxfId="72"/>
    <tableColumn id="5" xr3:uid="{2DCBD287-622C-4F8B-8E50-A109BADC0FF9}" name="Units" dataDxfId="71"/>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69EC9A-ADBF-4235-A6D4-48073981C439}" name="Table28" displayName="Table28" ref="C4:I304" totalsRowShown="0" headerRowDxfId="19" dataDxfId="18">
  <tableColumns count="7">
    <tableColumn id="1" xr3:uid="{259A6CB0-AF87-4A0F-96CB-CD3798CB4126}" name="Sales Person" dataDxfId="17"/>
    <tableColumn id="2" xr3:uid="{7B977DCC-3E61-4D86-9B7B-F9C03689AFF1}" name="Country" dataDxfId="16"/>
    <tableColumn id="3" xr3:uid="{9BF97097-80E1-4849-80C2-9A1E2821E147}" name="Product" dataDxfId="15"/>
    <tableColumn id="4" xr3:uid="{F07DD1C0-8454-46C1-80F0-680DEA7DDAFC}" name="Total Revenue" dataDxfId="14"/>
    <tableColumn id="5" xr3:uid="{F65A6C91-AA92-4E51-A5AD-73DAF10C7465}" name="Units Sold" dataDxfId="13"/>
    <tableColumn id="8" xr3:uid="{6BB9CC9F-44A8-4D14-B54B-988EA2906AD2}" name="Cost Per Unit" dataDxfId="12">
      <calculatedColumnFormula>VLOOKUP(Table28[[#This Row],[Product]],Table6[#All],2,FALSE)</calculatedColumnFormula>
    </tableColumn>
    <tableColumn id="9" xr3:uid="{F3BE07C4-E3D8-4EEA-9ECB-22D8C693E989}" name="Total Cost" dataDxfId="11">
      <calculatedColumnFormula>Table28[[#This Row],[Cost Per Unit]]*Table28[[#This Row],[Units Sold]]</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D166-B075-4ACF-86DF-7B67CFA7ACB4}">
  <dimension ref="B2:J303"/>
  <sheetViews>
    <sheetView workbookViewId="0">
      <selection activeCell="D1" sqref="D1"/>
    </sheetView>
  </sheetViews>
  <sheetFormatPr defaultRowHeight="15" x14ac:dyDescent="0.25"/>
  <cols>
    <col min="2" max="2" width="22.5703125" bestFit="1" customWidth="1"/>
    <col min="3" max="3" width="17.28515625" bestFit="1" customWidth="1"/>
    <col min="4" max="4" width="30.28515625" bestFit="1" customWidth="1"/>
    <col min="5" max="5" width="19.42578125" bestFit="1" customWidth="1"/>
    <col min="6" max="6" width="13.85546875" bestFit="1" customWidth="1"/>
    <col min="9" max="9" width="21.85546875" bestFit="1" customWidth="1"/>
    <col min="10" max="10" width="16.7109375" customWidth="1"/>
  </cols>
  <sheetData>
    <row r="2" spans="2:10" x14ac:dyDescent="0.25">
      <c r="B2" s="47" t="s">
        <v>91</v>
      </c>
      <c r="I2" s="47" t="s">
        <v>92</v>
      </c>
    </row>
    <row r="3" spans="2:10" ht="21" x14ac:dyDescent="0.35">
      <c r="B3" s="2" t="s">
        <v>0</v>
      </c>
      <c r="C3" s="2" t="s">
        <v>58</v>
      </c>
      <c r="D3" s="2" t="s">
        <v>2</v>
      </c>
      <c r="E3" s="2" t="s">
        <v>74</v>
      </c>
      <c r="F3" s="2" t="s">
        <v>75</v>
      </c>
      <c r="I3" s="2" t="s">
        <v>2</v>
      </c>
      <c r="J3" s="2" t="s">
        <v>5</v>
      </c>
    </row>
    <row r="4" spans="2:10" ht="21" x14ac:dyDescent="0.35">
      <c r="B4" s="2" t="s">
        <v>6</v>
      </c>
      <c r="C4" s="2" t="s">
        <v>7</v>
      </c>
      <c r="D4" s="2" t="s">
        <v>8</v>
      </c>
      <c r="E4" s="2">
        <v>1624</v>
      </c>
      <c r="F4" s="2">
        <v>114</v>
      </c>
      <c r="I4" s="2" t="s">
        <v>32</v>
      </c>
      <c r="J4" s="2">
        <v>9.33</v>
      </c>
    </row>
    <row r="5" spans="2:10" ht="21" x14ac:dyDescent="0.35">
      <c r="B5" s="2" t="s">
        <v>9</v>
      </c>
      <c r="C5" s="2" t="s">
        <v>10</v>
      </c>
      <c r="D5" s="2" t="s">
        <v>11</v>
      </c>
      <c r="E5" s="2">
        <v>6706</v>
      </c>
      <c r="F5" s="2">
        <v>459</v>
      </c>
      <c r="I5" s="2" t="s">
        <v>25</v>
      </c>
      <c r="J5" s="2">
        <v>11.7</v>
      </c>
    </row>
    <row r="6" spans="2:10" ht="21" x14ac:dyDescent="0.35">
      <c r="B6" s="2" t="s">
        <v>12</v>
      </c>
      <c r="C6" s="2" t="s">
        <v>10</v>
      </c>
      <c r="D6" s="2" t="s">
        <v>13</v>
      </c>
      <c r="E6" s="2">
        <v>959</v>
      </c>
      <c r="F6" s="2">
        <v>147</v>
      </c>
      <c r="I6" s="2" t="s">
        <v>13</v>
      </c>
      <c r="J6" s="2">
        <v>11.88</v>
      </c>
    </row>
    <row r="7" spans="2:10" ht="21" x14ac:dyDescent="0.35">
      <c r="B7" s="2" t="s">
        <v>14</v>
      </c>
      <c r="C7" s="2" t="s">
        <v>15</v>
      </c>
      <c r="D7" s="2" t="s">
        <v>16</v>
      </c>
      <c r="E7" s="2">
        <v>9632</v>
      </c>
      <c r="F7" s="2">
        <v>288</v>
      </c>
      <c r="I7" s="2" t="s">
        <v>38</v>
      </c>
      <c r="J7" s="2">
        <v>11.73</v>
      </c>
    </row>
    <row r="8" spans="2:10" ht="21" x14ac:dyDescent="0.35">
      <c r="B8" s="2" t="s">
        <v>17</v>
      </c>
      <c r="C8" s="2" t="s">
        <v>18</v>
      </c>
      <c r="D8" s="2" t="s">
        <v>19</v>
      </c>
      <c r="E8" s="2">
        <v>2100</v>
      </c>
      <c r="F8" s="2">
        <v>414</v>
      </c>
      <c r="I8" s="2" t="s">
        <v>30</v>
      </c>
      <c r="J8" s="2">
        <v>8.7899999999999991</v>
      </c>
    </row>
    <row r="9" spans="2:10" ht="21" x14ac:dyDescent="0.35">
      <c r="B9" s="2" t="s">
        <v>6</v>
      </c>
      <c r="C9" s="2" t="s">
        <v>10</v>
      </c>
      <c r="D9" s="2" t="s">
        <v>20</v>
      </c>
      <c r="E9" s="2">
        <v>8869</v>
      </c>
      <c r="F9" s="2">
        <v>432</v>
      </c>
      <c r="I9" s="2" t="s">
        <v>29</v>
      </c>
      <c r="J9" s="2">
        <v>3.11</v>
      </c>
    </row>
    <row r="10" spans="2:10" ht="21" x14ac:dyDescent="0.35">
      <c r="B10" s="2" t="s">
        <v>17</v>
      </c>
      <c r="C10" s="2" t="s">
        <v>21</v>
      </c>
      <c r="D10" s="2" t="s">
        <v>22</v>
      </c>
      <c r="E10" s="2">
        <v>2681</v>
      </c>
      <c r="F10" s="2">
        <v>54</v>
      </c>
      <c r="I10" s="2" t="s">
        <v>16</v>
      </c>
      <c r="J10" s="2">
        <v>6.47</v>
      </c>
    </row>
    <row r="11" spans="2:10" ht="21" x14ac:dyDescent="0.35">
      <c r="B11" s="2" t="s">
        <v>9</v>
      </c>
      <c r="C11" s="2" t="s">
        <v>10</v>
      </c>
      <c r="D11" s="2" t="s">
        <v>23</v>
      </c>
      <c r="E11" s="2">
        <v>5012</v>
      </c>
      <c r="F11" s="2">
        <v>210</v>
      </c>
      <c r="I11" s="2" t="s">
        <v>37</v>
      </c>
      <c r="J11" s="2">
        <v>7.64</v>
      </c>
    </row>
    <row r="12" spans="2:10" ht="21" x14ac:dyDescent="0.35">
      <c r="B12" s="2" t="s">
        <v>24</v>
      </c>
      <c r="C12" s="2" t="s">
        <v>21</v>
      </c>
      <c r="D12" s="2" t="s">
        <v>25</v>
      </c>
      <c r="E12" s="2">
        <v>1281</v>
      </c>
      <c r="F12" s="2">
        <v>75</v>
      </c>
      <c r="I12" s="2" t="s">
        <v>34</v>
      </c>
      <c r="J12" s="2">
        <v>10.62</v>
      </c>
    </row>
    <row r="13" spans="2:10" ht="21" x14ac:dyDescent="0.35">
      <c r="B13" s="2" t="s">
        <v>26</v>
      </c>
      <c r="C13" s="2" t="s">
        <v>7</v>
      </c>
      <c r="D13" s="2" t="s">
        <v>25</v>
      </c>
      <c r="E13" s="2">
        <v>4991</v>
      </c>
      <c r="F13" s="2">
        <v>12</v>
      </c>
      <c r="I13" s="2" t="s">
        <v>42</v>
      </c>
      <c r="J13" s="2">
        <v>9</v>
      </c>
    </row>
    <row r="14" spans="2:10" ht="21" x14ac:dyDescent="0.35">
      <c r="B14" s="2" t="s">
        <v>27</v>
      </c>
      <c r="C14" s="2" t="s">
        <v>18</v>
      </c>
      <c r="D14" s="2" t="s">
        <v>19</v>
      </c>
      <c r="E14" s="2">
        <v>1785</v>
      </c>
      <c r="F14" s="2">
        <v>462</v>
      </c>
      <c r="I14" s="2" t="s">
        <v>23</v>
      </c>
      <c r="J14" s="2">
        <v>9.77</v>
      </c>
    </row>
    <row r="15" spans="2:10" ht="21" x14ac:dyDescent="0.35">
      <c r="B15" s="2" t="s">
        <v>28</v>
      </c>
      <c r="C15" s="2" t="s">
        <v>7</v>
      </c>
      <c r="D15" s="2" t="s">
        <v>29</v>
      </c>
      <c r="E15" s="2">
        <v>3983</v>
      </c>
      <c r="F15" s="2">
        <v>144</v>
      </c>
      <c r="I15" s="2" t="s">
        <v>35</v>
      </c>
      <c r="J15" s="2">
        <v>6.49</v>
      </c>
    </row>
    <row r="16" spans="2:10" ht="21" x14ac:dyDescent="0.35">
      <c r="B16" s="2" t="s">
        <v>12</v>
      </c>
      <c r="C16" s="2" t="s">
        <v>21</v>
      </c>
      <c r="D16" s="2" t="s">
        <v>30</v>
      </c>
      <c r="E16" s="2">
        <v>2646</v>
      </c>
      <c r="F16" s="2">
        <v>120</v>
      </c>
      <c r="I16" s="2" t="s">
        <v>39</v>
      </c>
      <c r="J16" s="2">
        <v>4.97</v>
      </c>
    </row>
    <row r="17" spans="2:10" ht="21" x14ac:dyDescent="0.35">
      <c r="B17" s="2" t="s">
        <v>27</v>
      </c>
      <c r="C17" s="2" t="s">
        <v>31</v>
      </c>
      <c r="D17" s="2" t="s">
        <v>32</v>
      </c>
      <c r="E17" s="2">
        <v>252</v>
      </c>
      <c r="F17" s="2">
        <v>54</v>
      </c>
      <c r="I17" s="2" t="s">
        <v>19</v>
      </c>
      <c r="J17" s="2">
        <v>13.15</v>
      </c>
    </row>
    <row r="18" spans="2:10" ht="21" x14ac:dyDescent="0.35">
      <c r="B18" s="2" t="s">
        <v>28</v>
      </c>
      <c r="C18" s="2" t="s">
        <v>10</v>
      </c>
      <c r="D18" s="2" t="s">
        <v>19</v>
      </c>
      <c r="E18" s="2">
        <v>2464</v>
      </c>
      <c r="F18" s="2">
        <v>234</v>
      </c>
      <c r="I18" s="2" t="s">
        <v>43</v>
      </c>
      <c r="J18" s="2">
        <v>5.6</v>
      </c>
    </row>
    <row r="19" spans="2:10" ht="21" x14ac:dyDescent="0.35">
      <c r="B19" s="2" t="s">
        <v>28</v>
      </c>
      <c r="C19" s="2" t="s">
        <v>10</v>
      </c>
      <c r="D19" s="2" t="s">
        <v>33</v>
      </c>
      <c r="E19" s="2">
        <v>2114</v>
      </c>
      <c r="F19" s="2">
        <v>66</v>
      </c>
      <c r="I19" s="2" t="s">
        <v>40</v>
      </c>
      <c r="J19" s="2">
        <v>16.73</v>
      </c>
    </row>
    <row r="20" spans="2:10" ht="21" x14ac:dyDescent="0.35">
      <c r="B20" s="2" t="s">
        <v>17</v>
      </c>
      <c r="C20" s="2" t="s">
        <v>7</v>
      </c>
      <c r="D20" s="2" t="s">
        <v>22</v>
      </c>
      <c r="E20" s="2">
        <v>7693</v>
      </c>
      <c r="F20" s="2">
        <v>87</v>
      </c>
      <c r="I20" s="2" t="s">
        <v>41</v>
      </c>
      <c r="J20" s="2">
        <v>10.38</v>
      </c>
    </row>
    <row r="21" spans="2:10" ht="21" x14ac:dyDescent="0.35">
      <c r="B21" s="2" t="s">
        <v>26</v>
      </c>
      <c r="C21" s="2" t="s">
        <v>31</v>
      </c>
      <c r="D21" s="2" t="s">
        <v>34</v>
      </c>
      <c r="E21" s="2">
        <v>15610</v>
      </c>
      <c r="F21" s="2">
        <v>339</v>
      </c>
      <c r="I21" s="2" t="s">
        <v>33</v>
      </c>
      <c r="J21" s="2">
        <v>7.16</v>
      </c>
    </row>
    <row r="22" spans="2:10" ht="21" x14ac:dyDescent="0.35">
      <c r="B22" s="2" t="s">
        <v>14</v>
      </c>
      <c r="C22" s="2" t="s">
        <v>31</v>
      </c>
      <c r="D22" s="2" t="s">
        <v>23</v>
      </c>
      <c r="E22" s="2">
        <v>336</v>
      </c>
      <c r="F22" s="2">
        <v>144</v>
      </c>
      <c r="I22" s="2" t="s">
        <v>8</v>
      </c>
      <c r="J22" s="2">
        <v>14.49</v>
      </c>
    </row>
    <row r="23" spans="2:10" ht="21" x14ac:dyDescent="0.35">
      <c r="B23" s="2" t="s">
        <v>27</v>
      </c>
      <c r="C23" s="2" t="s">
        <v>18</v>
      </c>
      <c r="D23" s="2" t="s">
        <v>34</v>
      </c>
      <c r="E23" s="2">
        <v>9443</v>
      </c>
      <c r="F23" s="2">
        <v>162</v>
      </c>
      <c r="I23" s="2" t="s">
        <v>22</v>
      </c>
      <c r="J23" s="2">
        <v>5.79</v>
      </c>
    </row>
    <row r="24" spans="2:10" ht="21" x14ac:dyDescent="0.35">
      <c r="B24" s="2" t="s">
        <v>12</v>
      </c>
      <c r="C24" s="2" t="s">
        <v>31</v>
      </c>
      <c r="D24" s="2" t="s">
        <v>35</v>
      </c>
      <c r="E24" s="2">
        <v>8155</v>
      </c>
      <c r="F24" s="2">
        <v>90</v>
      </c>
      <c r="I24" s="2" t="s">
        <v>11</v>
      </c>
      <c r="J24" s="2">
        <v>8.65</v>
      </c>
    </row>
    <row r="25" spans="2:10" ht="21" x14ac:dyDescent="0.35">
      <c r="B25" s="2" t="s">
        <v>9</v>
      </c>
      <c r="C25" s="2" t="s">
        <v>21</v>
      </c>
      <c r="D25" s="2" t="s">
        <v>35</v>
      </c>
      <c r="E25" s="2">
        <v>1701</v>
      </c>
      <c r="F25" s="2">
        <v>234</v>
      </c>
      <c r="I25" s="2" t="s">
        <v>20</v>
      </c>
      <c r="J25" s="2">
        <v>12.37</v>
      </c>
    </row>
    <row r="26" spans="2:10" ht="21" x14ac:dyDescent="0.35">
      <c r="B26" s="2" t="s">
        <v>36</v>
      </c>
      <c r="C26" s="2" t="s">
        <v>21</v>
      </c>
      <c r="D26" s="2" t="s">
        <v>23</v>
      </c>
      <c r="E26" s="2">
        <v>2205</v>
      </c>
      <c r="F26" s="2">
        <v>141</v>
      </c>
    </row>
    <row r="27" spans="2:10" ht="21" x14ac:dyDescent="0.35">
      <c r="B27" s="2" t="s">
        <v>9</v>
      </c>
      <c r="C27" s="2" t="s">
        <v>7</v>
      </c>
      <c r="D27" s="2" t="s">
        <v>37</v>
      </c>
      <c r="E27" s="2">
        <v>1771</v>
      </c>
      <c r="F27" s="2">
        <v>204</v>
      </c>
    </row>
    <row r="28" spans="2:10" ht="21" x14ac:dyDescent="0.35">
      <c r="B28" s="2" t="s">
        <v>14</v>
      </c>
      <c r="C28" s="2" t="s">
        <v>10</v>
      </c>
      <c r="D28" s="2" t="s">
        <v>38</v>
      </c>
      <c r="E28" s="2">
        <v>2114</v>
      </c>
      <c r="F28" s="2">
        <v>186</v>
      </c>
    </row>
    <row r="29" spans="2:10" ht="21" x14ac:dyDescent="0.35">
      <c r="B29" s="2" t="s">
        <v>14</v>
      </c>
      <c r="C29" s="2" t="s">
        <v>15</v>
      </c>
      <c r="D29" s="2" t="s">
        <v>32</v>
      </c>
      <c r="E29" s="2">
        <v>10311</v>
      </c>
      <c r="F29" s="2">
        <v>231</v>
      </c>
    </row>
    <row r="30" spans="2:10" ht="21" x14ac:dyDescent="0.35">
      <c r="B30" s="2" t="s">
        <v>28</v>
      </c>
      <c r="C30" s="2" t="s">
        <v>18</v>
      </c>
      <c r="D30" s="2" t="s">
        <v>30</v>
      </c>
      <c r="E30" s="2">
        <v>21</v>
      </c>
      <c r="F30" s="2">
        <v>168</v>
      </c>
    </row>
    <row r="31" spans="2:10" ht="21" x14ac:dyDescent="0.35">
      <c r="B31" s="2" t="s">
        <v>36</v>
      </c>
      <c r="C31" s="2" t="s">
        <v>10</v>
      </c>
      <c r="D31" s="2" t="s">
        <v>34</v>
      </c>
      <c r="E31" s="2">
        <v>1974</v>
      </c>
      <c r="F31" s="2">
        <v>195</v>
      </c>
    </row>
    <row r="32" spans="2:10" ht="21" x14ac:dyDescent="0.35">
      <c r="B32" s="2" t="s">
        <v>26</v>
      </c>
      <c r="C32" s="2" t="s">
        <v>15</v>
      </c>
      <c r="D32" s="2" t="s">
        <v>35</v>
      </c>
      <c r="E32" s="2">
        <v>6314</v>
      </c>
      <c r="F32" s="2">
        <v>15</v>
      </c>
    </row>
    <row r="33" spans="2:6" ht="21" x14ac:dyDescent="0.35">
      <c r="B33" s="2" t="s">
        <v>36</v>
      </c>
      <c r="C33" s="2" t="s">
        <v>7</v>
      </c>
      <c r="D33" s="2" t="s">
        <v>35</v>
      </c>
      <c r="E33" s="2">
        <v>4683</v>
      </c>
      <c r="F33" s="2">
        <v>30</v>
      </c>
    </row>
    <row r="34" spans="2:6" ht="21" x14ac:dyDescent="0.35">
      <c r="B34" s="2" t="s">
        <v>14</v>
      </c>
      <c r="C34" s="2" t="s">
        <v>7</v>
      </c>
      <c r="D34" s="2" t="s">
        <v>39</v>
      </c>
      <c r="E34" s="2">
        <v>6398</v>
      </c>
      <c r="F34" s="2">
        <v>102</v>
      </c>
    </row>
    <row r="35" spans="2:6" ht="21" x14ac:dyDescent="0.35">
      <c r="B35" s="2" t="s">
        <v>27</v>
      </c>
      <c r="C35" s="2" t="s">
        <v>10</v>
      </c>
      <c r="D35" s="2" t="s">
        <v>37</v>
      </c>
      <c r="E35" s="2">
        <v>553</v>
      </c>
      <c r="F35" s="2">
        <v>15</v>
      </c>
    </row>
    <row r="36" spans="2:6" ht="21" x14ac:dyDescent="0.35">
      <c r="B36" s="2" t="s">
        <v>9</v>
      </c>
      <c r="C36" s="2" t="s">
        <v>18</v>
      </c>
      <c r="D36" s="2" t="s">
        <v>8</v>
      </c>
      <c r="E36" s="2">
        <v>7021</v>
      </c>
      <c r="F36" s="2">
        <v>183</v>
      </c>
    </row>
    <row r="37" spans="2:6" ht="21" x14ac:dyDescent="0.35">
      <c r="B37" s="2" t="s">
        <v>6</v>
      </c>
      <c r="C37" s="2" t="s">
        <v>18</v>
      </c>
      <c r="D37" s="2" t="s">
        <v>23</v>
      </c>
      <c r="E37" s="2">
        <v>5817</v>
      </c>
      <c r="F37" s="2">
        <v>12</v>
      </c>
    </row>
    <row r="38" spans="2:6" ht="21" x14ac:dyDescent="0.35">
      <c r="B38" s="2" t="s">
        <v>14</v>
      </c>
      <c r="C38" s="2" t="s">
        <v>18</v>
      </c>
      <c r="D38" s="2" t="s">
        <v>25</v>
      </c>
      <c r="E38" s="2">
        <v>3976</v>
      </c>
      <c r="F38" s="2">
        <v>72</v>
      </c>
    </row>
    <row r="39" spans="2:6" ht="21" x14ac:dyDescent="0.35">
      <c r="B39" s="2" t="s">
        <v>17</v>
      </c>
      <c r="C39" s="2" t="s">
        <v>21</v>
      </c>
      <c r="D39" s="2" t="s">
        <v>40</v>
      </c>
      <c r="E39" s="2">
        <v>1134</v>
      </c>
      <c r="F39" s="2">
        <v>282</v>
      </c>
    </row>
    <row r="40" spans="2:6" ht="21" x14ac:dyDescent="0.35">
      <c r="B40" s="2" t="s">
        <v>27</v>
      </c>
      <c r="C40" s="2" t="s">
        <v>18</v>
      </c>
      <c r="D40" s="2" t="s">
        <v>41</v>
      </c>
      <c r="E40" s="2">
        <v>6027</v>
      </c>
      <c r="F40" s="2">
        <v>144</v>
      </c>
    </row>
    <row r="41" spans="2:6" ht="21" x14ac:dyDescent="0.35">
      <c r="B41" s="2" t="s">
        <v>17</v>
      </c>
      <c r="C41" s="2" t="s">
        <v>7</v>
      </c>
      <c r="D41" s="2" t="s">
        <v>30</v>
      </c>
      <c r="E41" s="2">
        <v>1904</v>
      </c>
      <c r="F41" s="2">
        <v>405</v>
      </c>
    </row>
    <row r="42" spans="2:6" ht="21" x14ac:dyDescent="0.35">
      <c r="B42" s="2" t="s">
        <v>24</v>
      </c>
      <c r="C42" s="2" t="s">
        <v>31</v>
      </c>
      <c r="D42" s="2" t="s">
        <v>11</v>
      </c>
      <c r="E42" s="2">
        <v>3262</v>
      </c>
      <c r="F42" s="2">
        <v>75</v>
      </c>
    </row>
    <row r="43" spans="2:6" ht="21" x14ac:dyDescent="0.35">
      <c r="B43" s="2" t="s">
        <v>6</v>
      </c>
      <c r="C43" s="2" t="s">
        <v>31</v>
      </c>
      <c r="D43" s="2" t="s">
        <v>40</v>
      </c>
      <c r="E43" s="2">
        <v>2289</v>
      </c>
      <c r="F43" s="2">
        <v>135</v>
      </c>
    </row>
    <row r="44" spans="2:6" ht="21" x14ac:dyDescent="0.35">
      <c r="B44" s="2" t="s">
        <v>26</v>
      </c>
      <c r="C44" s="2" t="s">
        <v>31</v>
      </c>
      <c r="D44" s="2" t="s">
        <v>40</v>
      </c>
      <c r="E44" s="2">
        <v>6986</v>
      </c>
      <c r="F44" s="2">
        <v>21</v>
      </c>
    </row>
    <row r="45" spans="2:6" ht="21" x14ac:dyDescent="0.35">
      <c r="B45" s="2" t="s">
        <v>27</v>
      </c>
      <c r="C45" s="2" t="s">
        <v>21</v>
      </c>
      <c r="D45" s="2" t="s">
        <v>35</v>
      </c>
      <c r="E45" s="2">
        <v>4417</v>
      </c>
      <c r="F45" s="2">
        <v>153</v>
      </c>
    </row>
    <row r="46" spans="2:6" ht="21" x14ac:dyDescent="0.35">
      <c r="B46" s="2" t="s">
        <v>17</v>
      </c>
      <c r="C46" s="2" t="s">
        <v>31</v>
      </c>
      <c r="D46" s="2" t="s">
        <v>38</v>
      </c>
      <c r="E46" s="2">
        <v>1442</v>
      </c>
      <c r="F46" s="2">
        <v>15</v>
      </c>
    </row>
    <row r="47" spans="2:6" ht="21" x14ac:dyDescent="0.35">
      <c r="B47" s="2" t="s">
        <v>28</v>
      </c>
      <c r="C47" s="2" t="s">
        <v>10</v>
      </c>
      <c r="D47" s="2" t="s">
        <v>25</v>
      </c>
      <c r="E47" s="2">
        <v>2415</v>
      </c>
      <c r="F47" s="2">
        <v>255</v>
      </c>
    </row>
    <row r="48" spans="2:6" ht="21" x14ac:dyDescent="0.35">
      <c r="B48" s="2" t="s">
        <v>27</v>
      </c>
      <c r="C48" s="2" t="s">
        <v>7</v>
      </c>
      <c r="D48" s="2" t="s">
        <v>37</v>
      </c>
      <c r="E48" s="2">
        <v>238</v>
      </c>
      <c r="F48" s="2">
        <v>18</v>
      </c>
    </row>
    <row r="49" spans="2:6" ht="21" x14ac:dyDescent="0.35">
      <c r="B49" s="2" t="s">
        <v>17</v>
      </c>
      <c r="C49" s="2" t="s">
        <v>7</v>
      </c>
      <c r="D49" s="2" t="s">
        <v>35</v>
      </c>
      <c r="E49" s="2">
        <v>4949</v>
      </c>
      <c r="F49" s="2">
        <v>189</v>
      </c>
    </row>
    <row r="50" spans="2:6" ht="21" x14ac:dyDescent="0.35">
      <c r="B50" s="2" t="s">
        <v>26</v>
      </c>
      <c r="C50" s="2" t="s">
        <v>21</v>
      </c>
      <c r="D50" s="2" t="s">
        <v>11</v>
      </c>
      <c r="E50" s="2">
        <v>5075</v>
      </c>
      <c r="F50" s="2">
        <v>21</v>
      </c>
    </row>
    <row r="51" spans="2:6" ht="21" x14ac:dyDescent="0.35">
      <c r="B51" s="2" t="s">
        <v>28</v>
      </c>
      <c r="C51" s="2" t="s">
        <v>15</v>
      </c>
      <c r="D51" s="2" t="s">
        <v>30</v>
      </c>
      <c r="E51" s="2">
        <v>9198</v>
      </c>
      <c r="F51" s="2">
        <v>36</v>
      </c>
    </row>
    <row r="52" spans="2:6" ht="21" x14ac:dyDescent="0.35">
      <c r="B52" s="2" t="s">
        <v>17</v>
      </c>
      <c r="C52" s="2" t="s">
        <v>31</v>
      </c>
      <c r="D52" s="2" t="s">
        <v>33</v>
      </c>
      <c r="E52" s="2">
        <v>3339</v>
      </c>
      <c r="F52" s="2">
        <v>75</v>
      </c>
    </row>
    <row r="53" spans="2:6" ht="21" x14ac:dyDescent="0.35">
      <c r="B53" s="2" t="s">
        <v>6</v>
      </c>
      <c r="C53" s="2" t="s">
        <v>31</v>
      </c>
      <c r="D53" s="2" t="s">
        <v>29</v>
      </c>
      <c r="E53" s="2">
        <v>5019</v>
      </c>
      <c r="F53" s="2">
        <v>156</v>
      </c>
    </row>
    <row r="54" spans="2:6" ht="21" x14ac:dyDescent="0.35">
      <c r="B54" s="2" t="s">
        <v>26</v>
      </c>
      <c r="C54" s="2" t="s">
        <v>15</v>
      </c>
      <c r="D54" s="2" t="s">
        <v>30</v>
      </c>
      <c r="E54" s="2">
        <v>16184</v>
      </c>
      <c r="F54" s="2">
        <v>39</v>
      </c>
    </row>
    <row r="55" spans="2:6" ht="21" x14ac:dyDescent="0.35">
      <c r="B55" s="2" t="s">
        <v>17</v>
      </c>
      <c r="C55" s="2" t="s">
        <v>15</v>
      </c>
      <c r="D55" s="2" t="s">
        <v>42</v>
      </c>
      <c r="E55" s="2">
        <v>497</v>
      </c>
      <c r="F55" s="2">
        <v>63</v>
      </c>
    </row>
    <row r="56" spans="2:6" ht="21" x14ac:dyDescent="0.35">
      <c r="B56" s="2" t="s">
        <v>27</v>
      </c>
      <c r="C56" s="2" t="s">
        <v>15</v>
      </c>
      <c r="D56" s="2" t="s">
        <v>33</v>
      </c>
      <c r="E56" s="2">
        <v>8211</v>
      </c>
      <c r="F56" s="2">
        <v>75</v>
      </c>
    </row>
    <row r="57" spans="2:6" ht="21" x14ac:dyDescent="0.35">
      <c r="B57" s="2" t="s">
        <v>27</v>
      </c>
      <c r="C57" s="2" t="s">
        <v>21</v>
      </c>
      <c r="D57" s="2" t="s">
        <v>41</v>
      </c>
      <c r="E57" s="2">
        <v>6580</v>
      </c>
      <c r="F57" s="2">
        <v>183</v>
      </c>
    </row>
    <row r="58" spans="2:6" ht="21" x14ac:dyDescent="0.35">
      <c r="B58" s="2" t="s">
        <v>14</v>
      </c>
      <c r="C58" s="2" t="s">
        <v>10</v>
      </c>
      <c r="D58" s="2" t="s">
        <v>32</v>
      </c>
      <c r="E58" s="2">
        <v>4760</v>
      </c>
      <c r="F58" s="2">
        <v>69</v>
      </c>
    </row>
    <row r="59" spans="2:6" ht="21" x14ac:dyDescent="0.35">
      <c r="B59" s="2" t="s">
        <v>6</v>
      </c>
      <c r="C59" s="2" t="s">
        <v>15</v>
      </c>
      <c r="D59" s="2" t="s">
        <v>19</v>
      </c>
      <c r="E59" s="2">
        <v>5439</v>
      </c>
      <c r="F59" s="2">
        <v>30</v>
      </c>
    </row>
    <row r="60" spans="2:6" ht="21" x14ac:dyDescent="0.35">
      <c r="B60" s="2" t="s">
        <v>14</v>
      </c>
      <c r="C60" s="2" t="s">
        <v>31</v>
      </c>
      <c r="D60" s="2" t="s">
        <v>29</v>
      </c>
      <c r="E60" s="2">
        <v>1463</v>
      </c>
      <c r="F60" s="2">
        <v>39</v>
      </c>
    </row>
    <row r="61" spans="2:6" ht="21" x14ac:dyDescent="0.35">
      <c r="B61" s="2" t="s">
        <v>28</v>
      </c>
      <c r="C61" s="2" t="s">
        <v>31</v>
      </c>
      <c r="D61" s="2" t="s">
        <v>11</v>
      </c>
      <c r="E61" s="2">
        <v>7777</v>
      </c>
      <c r="F61" s="2">
        <v>504</v>
      </c>
    </row>
    <row r="62" spans="2:6" ht="21" x14ac:dyDescent="0.35">
      <c r="B62" s="2" t="s">
        <v>12</v>
      </c>
      <c r="C62" s="2" t="s">
        <v>7</v>
      </c>
      <c r="D62" s="2" t="s">
        <v>33</v>
      </c>
      <c r="E62" s="2">
        <v>1085</v>
      </c>
      <c r="F62" s="2">
        <v>273</v>
      </c>
    </row>
    <row r="63" spans="2:6" ht="21" x14ac:dyDescent="0.35">
      <c r="B63" s="2" t="s">
        <v>26</v>
      </c>
      <c r="C63" s="2" t="s">
        <v>7</v>
      </c>
      <c r="D63" s="2" t="s">
        <v>22</v>
      </c>
      <c r="E63" s="2">
        <v>182</v>
      </c>
      <c r="F63" s="2">
        <v>48</v>
      </c>
    </row>
    <row r="64" spans="2:6" ht="21" x14ac:dyDescent="0.35">
      <c r="B64" s="2" t="s">
        <v>17</v>
      </c>
      <c r="C64" s="2" t="s">
        <v>31</v>
      </c>
      <c r="D64" s="2" t="s">
        <v>40</v>
      </c>
      <c r="E64" s="2">
        <v>4242</v>
      </c>
      <c r="F64" s="2">
        <v>207</v>
      </c>
    </row>
    <row r="65" spans="2:6" ht="21" x14ac:dyDescent="0.35">
      <c r="B65" s="2" t="s">
        <v>17</v>
      </c>
      <c r="C65" s="2" t="s">
        <v>15</v>
      </c>
      <c r="D65" s="2" t="s">
        <v>11</v>
      </c>
      <c r="E65" s="2">
        <v>6118</v>
      </c>
      <c r="F65" s="2">
        <v>9</v>
      </c>
    </row>
    <row r="66" spans="2:6" ht="21" x14ac:dyDescent="0.35">
      <c r="B66" s="2" t="s">
        <v>36</v>
      </c>
      <c r="C66" s="2" t="s">
        <v>15</v>
      </c>
      <c r="D66" s="2" t="s">
        <v>35</v>
      </c>
      <c r="E66" s="2">
        <v>2317</v>
      </c>
      <c r="F66" s="2">
        <v>261</v>
      </c>
    </row>
    <row r="67" spans="2:6" ht="21" x14ac:dyDescent="0.35">
      <c r="B67" s="2" t="s">
        <v>17</v>
      </c>
      <c r="C67" s="2" t="s">
        <v>21</v>
      </c>
      <c r="D67" s="2" t="s">
        <v>30</v>
      </c>
      <c r="E67" s="2">
        <v>938</v>
      </c>
      <c r="F67" s="2">
        <v>6</v>
      </c>
    </row>
    <row r="68" spans="2:6" ht="21" x14ac:dyDescent="0.35">
      <c r="B68" s="2" t="s">
        <v>9</v>
      </c>
      <c r="C68" s="2" t="s">
        <v>7</v>
      </c>
      <c r="D68" s="2" t="s">
        <v>38</v>
      </c>
      <c r="E68" s="2">
        <v>9709</v>
      </c>
      <c r="F68" s="2">
        <v>30</v>
      </c>
    </row>
    <row r="69" spans="2:6" ht="21" x14ac:dyDescent="0.35">
      <c r="B69" s="2" t="s">
        <v>24</v>
      </c>
      <c r="C69" s="2" t="s">
        <v>31</v>
      </c>
      <c r="D69" s="2" t="s">
        <v>34</v>
      </c>
      <c r="E69" s="2">
        <v>2205</v>
      </c>
      <c r="F69" s="2">
        <v>138</v>
      </c>
    </row>
    <row r="70" spans="2:6" ht="21" x14ac:dyDescent="0.35">
      <c r="B70" s="2" t="s">
        <v>24</v>
      </c>
      <c r="C70" s="2" t="s">
        <v>7</v>
      </c>
      <c r="D70" s="2" t="s">
        <v>29</v>
      </c>
      <c r="E70" s="2">
        <v>4487</v>
      </c>
      <c r="F70" s="2">
        <v>111</v>
      </c>
    </row>
    <row r="71" spans="2:6" ht="21" x14ac:dyDescent="0.35">
      <c r="B71" s="2" t="s">
        <v>26</v>
      </c>
      <c r="C71" s="2" t="s">
        <v>10</v>
      </c>
      <c r="D71" s="2" t="s">
        <v>16</v>
      </c>
      <c r="E71" s="2">
        <v>2415</v>
      </c>
      <c r="F71" s="2">
        <v>15</v>
      </c>
    </row>
    <row r="72" spans="2:6" ht="21" x14ac:dyDescent="0.35">
      <c r="B72" s="2" t="s">
        <v>6</v>
      </c>
      <c r="C72" s="2" t="s">
        <v>31</v>
      </c>
      <c r="D72" s="2" t="s">
        <v>37</v>
      </c>
      <c r="E72" s="2">
        <v>4018</v>
      </c>
      <c r="F72" s="2">
        <v>162</v>
      </c>
    </row>
    <row r="73" spans="2:6" ht="21" x14ac:dyDescent="0.35">
      <c r="B73" s="2" t="s">
        <v>26</v>
      </c>
      <c r="C73" s="2" t="s">
        <v>31</v>
      </c>
      <c r="D73" s="2" t="s">
        <v>37</v>
      </c>
      <c r="E73" s="2">
        <v>861</v>
      </c>
      <c r="F73" s="2">
        <v>195</v>
      </c>
    </row>
    <row r="74" spans="2:6" ht="21" x14ac:dyDescent="0.35">
      <c r="B74" s="2" t="s">
        <v>36</v>
      </c>
      <c r="C74" s="2" t="s">
        <v>21</v>
      </c>
      <c r="D74" s="2" t="s">
        <v>25</v>
      </c>
      <c r="E74" s="2">
        <v>5586</v>
      </c>
      <c r="F74" s="2">
        <v>525</v>
      </c>
    </row>
    <row r="75" spans="2:6" ht="21" x14ac:dyDescent="0.35">
      <c r="B75" s="2" t="s">
        <v>24</v>
      </c>
      <c r="C75" s="2" t="s">
        <v>31</v>
      </c>
      <c r="D75" s="2" t="s">
        <v>20</v>
      </c>
      <c r="E75" s="2">
        <v>2226</v>
      </c>
      <c r="F75" s="2">
        <v>48</v>
      </c>
    </row>
    <row r="76" spans="2:6" ht="21" x14ac:dyDescent="0.35">
      <c r="B76" s="2" t="s">
        <v>12</v>
      </c>
      <c r="C76" s="2" t="s">
        <v>31</v>
      </c>
      <c r="D76" s="2" t="s">
        <v>41</v>
      </c>
      <c r="E76" s="2">
        <v>14329</v>
      </c>
      <c r="F76" s="2">
        <v>150</v>
      </c>
    </row>
    <row r="77" spans="2:6" ht="21" x14ac:dyDescent="0.35">
      <c r="B77" s="2" t="s">
        <v>12</v>
      </c>
      <c r="C77" s="2" t="s">
        <v>31</v>
      </c>
      <c r="D77" s="2" t="s">
        <v>34</v>
      </c>
      <c r="E77" s="2">
        <v>8463</v>
      </c>
      <c r="F77" s="2">
        <v>492</v>
      </c>
    </row>
    <row r="78" spans="2:6" ht="21" x14ac:dyDescent="0.35">
      <c r="B78" s="2" t="s">
        <v>26</v>
      </c>
      <c r="C78" s="2" t="s">
        <v>31</v>
      </c>
      <c r="D78" s="2" t="s">
        <v>33</v>
      </c>
      <c r="E78" s="2">
        <v>2891</v>
      </c>
      <c r="F78" s="2">
        <v>102</v>
      </c>
    </row>
    <row r="79" spans="2:6" ht="21" x14ac:dyDescent="0.35">
      <c r="B79" s="2" t="s">
        <v>28</v>
      </c>
      <c r="C79" s="2" t="s">
        <v>15</v>
      </c>
      <c r="D79" s="2" t="s">
        <v>35</v>
      </c>
      <c r="E79" s="2">
        <v>3773</v>
      </c>
      <c r="F79" s="2">
        <v>165</v>
      </c>
    </row>
    <row r="80" spans="2:6" ht="21" x14ac:dyDescent="0.35">
      <c r="B80" s="2" t="s">
        <v>14</v>
      </c>
      <c r="C80" s="2" t="s">
        <v>15</v>
      </c>
      <c r="D80" s="2" t="s">
        <v>41</v>
      </c>
      <c r="E80" s="2">
        <v>854</v>
      </c>
      <c r="F80" s="2">
        <v>309</v>
      </c>
    </row>
    <row r="81" spans="2:6" ht="21" x14ac:dyDescent="0.35">
      <c r="B81" s="2" t="s">
        <v>17</v>
      </c>
      <c r="C81" s="2" t="s">
        <v>15</v>
      </c>
      <c r="D81" s="2" t="s">
        <v>29</v>
      </c>
      <c r="E81" s="2">
        <v>4970</v>
      </c>
      <c r="F81" s="2">
        <v>156</v>
      </c>
    </row>
    <row r="82" spans="2:6" ht="21" x14ac:dyDescent="0.35">
      <c r="B82" s="2" t="s">
        <v>12</v>
      </c>
      <c r="C82" s="2" t="s">
        <v>10</v>
      </c>
      <c r="D82" s="2" t="s">
        <v>43</v>
      </c>
      <c r="E82" s="2">
        <v>98</v>
      </c>
      <c r="F82" s="2">
        <v>159</v>
      </c>
    </row>
    <row r="83" spans="2:6" ht="21" x14ac:dyDescent="0.35">
      <c r="B83" s="2" t="s">
        <v>26</v>
      </c>
      <c r="C83" s="2" t="s">
        <v>10</v>
      </c>
      <c r="D83" s="2" t="s">
        <v>38</v>
      </c>
      <c r="E83" s="2">
        <v>13391</v>
      </c>
      <c r="F83" s="2">
        <v>201</v>
      </c>
    </row>
    <row r="84" spans="2:6" ht="21" x14ac:dyDescent="0.35">
      <c r="B84" s="2" t="s">
        <v>9</v>
      </c>
      <c r="C84" s="2" t="s">
        <v>18</v>
      </c>
      <c r="D84" s="2" t="s">
        <v>22</v>
      </c>
      <c r="E84" s="2">
        <v>8890</v>
      </c>
      <c r="F84" s="2">
        <v>210</v>
      </c>
    </row>
    <row r="85" spans="2:6" ht="21" x14ac:dyDescent="0.35">
      <c r="B85" s="2" t="s">
        <v>27</v>
      </c>
      <c r="C85" s="2" t="s">
        <v>21</v>
      </c>
      <c r="D85" s="2" t="s">
        <v>32</v>
      </c>
      <c r="E85" s="2">
        <v>56</v>
      </c>
      <c r="F85" s="2">
        <v>51</v>
      </c>
    </row>
    <row r="86" spans="2:6" ht="21" x14ac:dyDescent="0.35">
      <c r="B86" s="2" t="s">
        <v>28</v>
      </c>
      <c r="C86" s="2" t="s">
        <v>15</v>
      </c>
      <c r="D86" s="2" t="s">
        <v>19</v>
      </c>
      <c r="E86" s="2">
        <v>3339</v>
      </c>
      <c r="F86" s="2">
        <v>39</v>
      </c>
    </row>
    <row r="87" spans="2:6" ht="21" x14ac:dyDescent="0.35">
      <c r="B87" s="2" t="s">
        <v>36</v>
      </c>
      <c r="C87" s="2" t="s">
        <v>10</v>
      </c>
      <c r="D87" s="2" t="s">
        <v>16</v>
      </c>
      <c r="E87" s="2">
        <v>3808</v>
      </c>
      <c r="F87" s="2">
        <v>279</v>
      </c>
    </row>
    <row r="88" spans="2:6" ht="21" x14ac:dyDescent="0.35">
      <c r="B88" s="2" t="s">
        <v>36</v>
      </c>
      <c r="C88" s="2" t="s">
        <v>21</v>
      </c>
      <c r="D88" s="2" t="s">
        <v>32</v>
      </c>
      <c r="E88" s="2">
        <v>63</v>
      </c>
      <c r="F88" s="2">
        <v>123</v>
      </c>
    </row>
    <row r="89" spans="2:6" ht="21" x14ac:dyDescent="0.35">
      <c r="B89" s="2" t="s">
        <v>27</v>
      </c>
      <c r="C89" s="2" t="s">
        <v>18</v>
      </c>
      <c r="D89" s="2" t="s">
        <v>40</v>
      </c>
      <c r="E89" s="2">
        <v>7812</v>
      </c>
      <c r="F89" s="2">
        <v>81</v>
      </c>
    </row>
    <row r="90" spans="2:6" ht="21" x14ac:dyDescent="0.35">
      <c r="B90" s="2" t="s">
        <v>6</v>
      </c>
      <c r="C90" s="2" t="s">
        <v>7</v>
      </c>
      <c r="D90" s="2" t="s">
        <v>37</v>
      </c>
      <c r="E90" s="2">
        <v>7693</v>
      </c>
      <c r="F90" s="2">
        <v>21</v>
      </c>
    </row>
    <row r="91" spans="2:6" ht="21" x14ac:dyDescent="0.35">
      <c r="B91" s="2" t="s">
        <v>28</v>
      </c>
      <c r="C91" s="2" t="s">
        <v>15</v>
      </c>
      <c r="D91" s="2" t="s">
        <v>41</v>
      </c>
      <c r="E91" s="2">
        <v>973</v>
      </c>
      <c r="F91" s="2">
        <v>162</v>
      </c>
    </row>
    <row r="92" spans="2:6" ht="21" x14ac:dyDescent="0.35">
      <c r="B92" s="2" t="s">
        <v>36</v>
      </c>
      <c r="C92" s="2" t="s">
        <v>10</v>
      </c>
      <c r="D92" s="2" t="s">
        <v>42</v>
      </c>
      <c r="E92" s="2">
        <v>567</v>
      </c>
      <c r="F92" s="2">
        <v>228</v>
      </c>
    </row>
    <row r="93" spans="2:6" ht="21" x14ac:dyDescent="0.35">
      <c r="B93" s="2" t="s">
        <v>36</v>
      </c>
      <c r="C93" s="2" t="s">
        <v>15</v>
      </c>
      <c r="D93" s="2" t="s">
        <v>33</v>
      </c>
      <c r="E93" s="2">
        <v>2471</v>
      </c>
      <c r="F93" s="2">
        <v>342</v>
      </c>
    </row>
    <row r="94" spans="2:6" ht="21" x14ac:dyDescent="0.35">
      <c r="B94" s="2" t="s">
        <v>26</v>
      </c>
      <c r="C94" s="2" t="s">
        <v>21</v>
      </c>
      <c r="D94" s="2" t="s">
        <v>32</v>
      </c>
      <c r="E94" s="2">
        <v>7189</v>
      </c>
      <c r="F94" s="2">
        <v>54</v>
      </c>
    </row>
    <row r="95" spans="2:6" ht="21" x14ac:dyDescent="0.35">
      <c r="B95" s="2" t="s">
        <v>14</v>
      </c>
      <c r="C95" s="2" t="s">
        <v>10</v>
      </c>
      <c r="D95" s="2" t="s">
        <v>41</v>
      </c>
      <c r="E95" s="2">
        <v>7455</v>
      </c>
      <c r="F95" s="2">
        <v>216</v>
      </c>
    </row>
    <row r="96" spans="2:6" ht="21" x14ac:dyDescent="0.35">
      <c r="B96" s="2" t="s">
        <v>28</v>
      </c>
      <c r="C96" s="2" t="s">
        <v>31</v>
      </c>
      <c r="D96" s="2" t="s">
        <v>43</v>
      </c>
      <c r="E96" s="2">
        <v>3108</v>
      </c>
      <c r="F96" s="2">
        <v>54</v>
      </c>
    </row>
    <row r="97" spans="2:6" ht="21" x14ac:dyDescent="0.35">
      <c r="B97" s="2" t="s">
        <v>17</v>
      </c>
      <c r="C97" s="2" t="s">
        <v>21</v>
      </c>
      <c r="D97" s="2" t="s">
        <v>19</v>
      </c>
      <c r="E97" s="2">
        <v>469</v>
      </c>
      <c r="F97" s="2">
        <v>75</v>
      </c>
    </row>
    <row r="98" spans="2:6" ht="21" x14ac:dyDescent="0.35">
      <c r="B98" s="2" t="s">
        <v>12</v>
      </c>
      <c r="C98" s="2" t="s">
        <v>7</v>
      </c>
      <c r="D98" s="2" t="s">
        <v>35</v>
      </c>
      <c r="E98" s="2">
        <v>2737</v>
      </c>
      <c r="F98" s="2">
        <v>93</v>
      </c>
    </row>
    <row r="99" spans="2:6" ht="21" x14ac:dyDescent="0.35">
      <c r="B99" s="2" t="s">
        <v>12</v>
      </c>
      <c r="C99" s="2" t="s">
        <v>7</v>
      </c>
      <c r="D99" s="2" t="s">
        <v>19</v>
      </c>
      <c r="E99" s="2">
        <v>4305</v>
      </c>
      <c r="F99" s="2">
        <v>156</v>
      </c>
    </row>
    <row r="100" spans="2:6" ht="21" x14ac:dyDescent="0.35">
      <c r="B100" s="2" t="s">
        <v>12</v>
      </c>
      <c r="C100" s="2" t="s">
        <v>21</v>
      </c>
      <c r="D100" s="2" t="s">
        <v>29</v>
      </c>
      <c r="E100" s="2">
        <v>2408</v>
      </c>
      <c r="F100" s="2">
        <v>9</v>
      </c>
    </row>
    <row r="101" spans="2:6" ht="21" x14ac:dyDescent="0.35">
      <c r="B101" s="2" t="s">
        <v>28</v>
      </c>
      <c r="C101" s="2" t="s">
        <v>15</v>
      </c>
      <c r="D101" s="2" t="s">
        <v>37</v>
      </c>
      <c r="E101" s="2">
        <v>1281</v>
      </c>
      <c r="F101" s="2">
        <v>18</v>
      </c>
    </row>
    <row r="102" spans="2:6" ht="21" x14ac:dyDescent="0.35">
      <c r="B102" s="2" t="s">
        <v>6</v>
      </c>
      <c r="C102" s="2" t="s">
        <v>10</v>
      </c>
      <c r="D102" s="2" t="s">
        <v>11</v>
      </c>
      <c r="E102" s="2">
        <v>12348</v>
      </c>
      <c r="F102" s="2">
        <v>234</v>
      </c>
    </row>
    <row r="103" spans="2:6" ht="21" x14ac:dyDescent="0.35">
      <c r="B103" s="2" t="s">
        <v>28</v>
      </c>
      <c r="C103" s="2" t="s">
        <v>31</v>
      </c>
      <c r="D103" s="2" t="s">
        <v>41</v>
      </c>
      <c r="E103" s="2">
        <v>3689</v>
      </c>
      <c r="F103" s="2">
        <v>312</v>
      </c>
    </row>
    <row r="104" spans="2:6" ht="21" x14ac:dyDescent="0.35">
      <c r="B104" s="2" t="s">
        <v>24</v>
      </c>
      <c r="C104" s="2" t="s">
        <v>15</v>
      </c>
      <c r="D104" s="2" t="s">
        <v>37</v>
      </c>
      <c r="E104" s="2">
        <v>2870</v>
      </c>
      <c r="F104" s="2">
        <v>300</v>
      </c>
    </row>
    <row r="105" spans="2:6" ht="21" x14ac:dyDescent="0.35">
      <c r="B105" s="2" t="s">
        <v>27</v>
      </c>
      <c r="C105" s="2" t="s">
        <v>15</v>
      </c>
      <c r="D105" s="2" t="s">
        <v>40</v>
      </c>
      <c r="E105" s="2">
        <v>798</v>
      </c>
      <c r="F105" s="2">
        <v>519</v>
      </c>
    </row>
    <row r="106" spans="2:6" ht="21" x14ac:dyDescent="0.35">
      <c r="B106" s="2" t="s">
        <v>14</v>
      </c>
      <c r="C106" s="2" t="s">
        <v>7</v>
      </c>
      <c r="D106" s="2" t="s">
        <v>42</v>
      </c>
      <c r="E106" s="2">
        <v>2933</v>
      </c>
      <c r="F106" s="2">
        <v>9</v>
      </c>
    </row>
    <row r="107" spans="2:6" ht="21" x14ac:dyDescent="0.35">
      <c r="B107" s="2" t="s">
        <v>26</v>
      </c>
      <c r="C107" s="2" t="s">
        <v>10</v>
      </c>
      <c r="D107" s="2" t="s">
        <v>13</v>
      </c>
      <c r="E107" s="2">
        <v>2744</v>
      </c>
      <c r="F107" s="2">
        <v>9</v>
      </c>
    </row>
    <row r="108" spans="2:6" ht="21" x14ac:dyDescent="0.35">
      <c r="B108" s="2" t="s">
        <v>6</v>
      </c>
      <c r="C108" s="2" t="s">
        <v>15</v>
      </c>
      <c r="D108" s="2" t="s">
        <v>20</v>
      </c>
      <c r="E108" s="2">
        <v>9772</v>
      </c>
      <c r="F108" s="2">
        <v>90</v>
      </c>
    </row>
    <row r="109" spans="2:6" ht="21" x14ac:dyDescent="0.35">
      <c r="B109" s="2" t="s">
        <v>24</v>
      </c>
      <c r="C109" s="2" t="s">
        <v>31</v>
      </c>
      <c r="D109" s="2" t="s">
        <v>19</v>
      </c>
      <c r="E109" s="2">
        <v>1568</v>
      </c>
      <c r="F109" s="2">
        <v>96</v>
      </c>
    </row>
    <row r="110" spans="2:6" ht="21" x14ac:dyDescent="0.35">
      <c r="B110" s="2" t="s">
        <v>27</v>
      </c>
      <c r="C110" s="2" t="s">
        <v>15</v>
      </c>
      <c r="D110" s="2" t="s">
        <v>30</v>
      </c>
      <c r="E110" s="2">
        <v>11417</v>
      </c>
      <c r="F110" s="2">
        <v>21</v>
      </c>
    </row>
    <row r="111" spans="2:6" ht="21" x14ac:dyDescent="0.35">
      <c r="B111" s="2" t="s">
        <v>6</v>
      </c>
      <c r="C111" s="2" t="s">
        <v>31</v>
      </c>
      <c r="D111" s="2" t="s">
        <v>43</v>
      </c>
      <c r="E111" s="2">
        <v>6748</v>
      </c>
      <c r="F111" s="2">
        <v>48</v>
      </c>
    </row>
    <row r="112" spans="2:6" ht="21" x14ac:dyDescent="0.35">
      <c r="B112" s="2" t="s">
        <v>36</v>
      </c>
      <c r="C112" s="2" t="s">
        <v>15</v>
      </c>
      <c r="D112" s="2" t="s">
        <v>40</v>
      </c>
      <c r="E112" s="2">
        <v>1407</v>
      </c>
      <c r="F112" s="2">
        <v>72</v>
      </c>
    </row>
    <row r="113" spans="2:6" ht="21" x14ac:dyDescent="0.35">
      <c r="B113" s="2" t="s">
        <v>9</v>
      </c>
      <c r="C113" s="2" t="s">
        <v>10</v>
      </c>
      <c r="D113" s="2" t="s">
        <v>33</v>
      </c>
      <c r="E113" s="2">
        <v>2023</v>
      </c>
      <c r="F113" s="2">
        <v>168</v>
      </c>
    </row>
    <row r="114" spans="2:6" ht="21" x14ac:dyDescent="0.35">
      <c r="B114" s="2" t="s">
        <v>26</v>
      </c>
      <c r="C114" s="2" t="s">
        <v>18</v>
      </c>
      <c r="D114" s="2" t="s">
        <v>43</v>
      </c>
      <c r="E114" s="2">
        <v>5236</v>
      </c>
      <c r="F114" s="2">
        <v>51</v>
      </c>
    </row>
    <row r="115" spans="2:6" ht="21" x14ac:dyDescent="0.35">
      <c r="B115" s="2" t="s">
        <v>14</v>
      </c>
      <c r="C115" s="2" t="s">
        <v>15</v>
      </c>
      <c r="D115" s="2" t="s">
        <v>37</v>
      </c>
      <c r="E115" s="2">
        <v>1925</v>
      </c>
      <c r="F115" s="2">
        <v>192</v>
      </c>
    </row>
    <row r="116" spans="2:6" ht="21" x14ac:dyDescent="0.35">
      <c r="B116" s="2" t="s">
        <v>24</v>
      </c>
      <c r="C116" s="2" t="s">
        <v>7</v>
      </c>
      <c r="D116" s="2" t="s">
        <v>25</v>
      </c>
      <c r="E116" s="2">
        <v>6608</v>
      </c>
      <c r="F116" s="2">
        <v>225</v>
      </c>
    </row>
    <row r="117" spans="2:6" ht="21" x14ac:dyDescent="0.35">
      <c r="B117" s="2" t="s">
        <v>17</v>
      </c>
      <c r="C117" s="2" t="s">
        <v>31</v>
      </c>
      <c r="D117" s="2" t="s">
        <v>43</v>
      </c>
      <c r="E117" s="2">
        <v>8008</v>
      </c>
      <c r="F117" s="2">
        <v>456</v>
      </c>
    </row>
    <row r="118" spans="2:6" ht="21" x14ac:dyDescent="0.35">
      <c r="B118" s="2" t="s">
        <v>36</v>
      </c>
      <c r="C118" s="2" t="s">
        <v>31</v>
      </c>
      <c r="D118" s="2" t="s">
        <v>19</v>
      </c>
      <c r="E118" s="2">
        <v>1428</v>
      </c>
      <c r="F118" s="2">
        <v>93</v>
      </c>
    </row>
    <row r="119" spans="2:6" ht="21" x14ac:dyDescent="0.35">
      <c r="B119" s="2" t="s">
        <v>17</v>
      </c>
      <c r="C119" s="2" t="s">
        <v>31</v>
      </c>
      <c r="D119" s="2" t="s">
        <v>13</v>
      </c>
      <c r="E119" s="2">
        <v>525</v>
      </c>
      <c r="F119" s="2">
        <v>48</v>
      </c>
    </row>
    <row r="120" spans="2:6" ht="21" x14ac:dyDescent="0.35">
      <c r="B120" s="2" t="s">
        <v>17</v>
      </c>
      <c r="C120" s="2" t="s">
        <v>7</v>
      </c>
      <c r="D120" s="2" t="s">
        <v>16</v>
      </c>
      <c r="E120" s="2">
        <v>1505</v>
      </c>
      <c r="F120" s="2">
        <v>102</v>
      </c>
    </row>
    <row r="121" spans="2:6" ht="21" x14ac:dyDescent="0.35">
      <c r="B121" s="2" t="s">
        <v>24</v>
      </c>
      <c r="C121" s="2" t="s">
        <v>10</v>
      </c>
      <c r="D121" s="2" t="s">
        <v>8</v>
      </c>
      <c r="E121" s="2">
        <v>6755</v>
      </c>
      <c r="F121" s="2">
        <v>252</v>
      </c>
    </row>
    <row r="122" spans="2:6" ht="21" x14ac:dyDescent="0.35">
      <c r="B122" s="2" t="s">
        <v>27</v>
      </c>
      <c r="C122" s="2" t="s">
        <v>7</v>
      </c>
      <c r="D122" s="2" t="s">
        <v>16</v>
      </c>
      <c r="E122" s="2">
        <v>11571</v>
      </c>
      <c r="F122" s="2">
        <v>138</v>
      </c>
    </row>
    <row r="123" spans="2:6" ht="21" x14ac:dyDescent="0.35">
      <c r="B123" s="2" t="s">
        <v>6</v>
      </c>
      <c r="C123" s="2" t="s">
        <v>21</v>
      </c>
      <c r="D123" s="2" t="s">
        <v>19</v>
      </c>
      <c r="E123" s="2">
        <v>2541</v>
      </c>
      <c r="F123" s="2">
        <v>90</v>
      </c>
    </row>
    <row r="124" spans="2:6" ht="21" x14ac:dyDescent="0.35">
      <c r="B124" s="2" t="s">
        <v>14</v>
      </c>
      <c r="C124" s="2" t="s">
        <v>7</v>
      </c>
      <c r="D124" s="2" t="s">
        <v>8</v>
      </c>
      <c r="E124" s="2">
        <v>1526</v>
      </c>
      <c r="F124" s="2">
        <v>240</v>
      </c>
    </row>
    <row r="125" spans="2:6" ht="21" x14ac:dyDescent="0.35">
      <c r="B125" s="2" t="s">
        <v>6</v>
      </c>
      <c r="C125" s="2" t="s">
        <v>21</v>
      </c>
      <c r="D125" s="2" t="s">
        <v>13</v>
      </c>
      <c r="E125" s="2">
        <v>6125</v>
      </c>
      <c r="F125" s="2">
        <v>102</v>
      </c>
    </row>
    <row r="126" spans="2:6" ht="21" x14ac:dyDescent="0.35">
      <c r="B126" s="2" t="s">
        <v>14</v>
      </c>
      <c r="C126" s="2" t="s">
        <v>10</v>
      </c>
      <c r="D126" s="2" t="s">
        <v>40</v>
      </c>
      <c r="E126" s="2">
        <v>847</v>
      </c>
      <c r="F126" s="2">
        <v>129</v>
      </c>
    </row>
    <row r="127" spans="2:6" ht="21" x14ac:dyDescent="0.35">
      <c r="B127" s="2" t="s">
        <v>9</v>
      </c>
      <c r="C127" s="2" t="s">
        <v>10</v>
      </c>
      <c r="D127" s="2" t="s">
        <v>40</v>
      </c>
      <c r="E127" s="2">
        <v>4753</v>
      </c>
      <c r="F127" s="2">
        <v>300</v>
      </c>
    </row>
    <row r="128" spans="2:6" ht="21" x14ac:dyDescent="0.35">
      <c r="B128" s="2" t="s">
        <v>17</v>
      </c>
      <c r="C128" s="2" t="s">
        <v>21</v>
      </c>
      <c r="D128" s="2" t="s">
        <v>20</v>
      </c>
      <c r="E128" s="2">
        <v>959</v>
      </c>
      <c r="F128" s="2">
        <v>135</v>
      </c>
    </row>
    <row r="129" spans="2:6" ht="21" x14ac:dyDescent="0.35">
      <c r="B129" s="2" t="s">
        <v>24</v>
      </c>
      <c r="C129" s="2" t="s">
        <v>10</v>
      </c>
      <c r="D129" s="2" t="s">
        <v>39</v>
      </c>
      <c r="E129" s="2">
        <v>2793</v>
      </c>
      <c r="F129" s="2">
        <v>114</v>
      </c>
    </row>
    <row r="130" spans="2:6" ht="21" x14ac:dyDescent="0.35">
      <c r="B130" s="2" t="s">
        <v>24</v>
      </c>
      <c r="C130" s="2" t="s">
        <v>10</v>
      </c>
      <c r="D130" s="2" t="s">
        <v>25</v>
      </c>
      <c r="E130" s="2">
        <v>4606</v>
      </c>
      <c r="F130" s="2">
        <v>63</v>
      </c>
    </row>
    <row r="131" spans="2:6" ht="21" x14ac:dyDescent="0.35">
      <c r="B131" s="2" t="s">
        <v>24</v>
      </c>
      <c r="C131" s="2" t="s">
        <v>15</v>
      </c>
      <c r="D131" s="2" t="s">
        <v>33</v>
      </c>
      <c r="E131" s="2">
        <v>5551</v>
      </c>
      <c r="F131" s="2">
        <v>252</v>
      </c>
    </row>
    <row r="132" spans="2:6" ht="21" x14ac:dyDescent="0.35">
      <c r="B132" s="2" t="s">
        <v>36</v>
      </c>
      <c r="C132" s="2" t="s">
        <v>15</v>
      </c>
      <c r="D132" s="2" t="s">
        <v>11</v>
      </c>
      <c r="E132" s="2">
        <v>6657</v>
      </c>
      <c r="F132" s="2">
        <v>303</v>
      </c>
    </row>
    <row r="133" spans="2:6" ht="21" x14ac:dyDescent="0.35">
      <c r="B133" s="2" t="s">
        <v>24</v>
      </c>
      <c r="C133" s="2" t="s">
        <v>18</v>
      </c>
      <c r="D133" s="2" t="s">
        <v>29</v>
      </c>
      <c r="E133" s="2">
        <v>4438</v>
      </c>
      <c r="F133" s="2">
        <v>246</v>
      </c>
    </row>
    <row r="134" spans="2:6" ht="21" x14ac:dyDescent="0.35">
      <c r="B134" s="2" t="s">
        <v>9</v>
      </c>
      <c r="C134" s="2" t="s">
        <v>21</v>
      </c>
      <c r="D134" s="2" t="s">
        <v>23</v>
      </c>
      <c r="E134" s="2">
        <v>168</v>
      </c>
      <c r="F134" s="2">
        <v>84</v>
      </c>
    </row>
    <row r="135" spans="2:6" ht="21" x14ac:dyDescent="0.35">
      <c r="B135" s="2" t="s">
        <v>24</v>
      </c>
      <c r="C135" s="2" t="s">
        <v>31</v>
      </c>
      <c r="D135" s="2" t="s">
        <v>29</v>
      </c>
      <c r="E135" s="2">
        <v>7777</v>
      </c>
      <c r="F135" s="2">
        <v>39</v>
      </c>
    </row>
    <row r="136" spans="2:6" ht="21" x14ac:dyDescent="0.35">
      <c r="B136" s="2" t="s">
        <v>26</v>
      </c>
      <c r="C136" s="2" t="s">
        <v>15</v>
      </c>
      <c r="D136" s="2" t="s">
        <v>29</v>
      </c>
      <c r="E136" s="2">
        <v>3339</v>
      </c>
      <c r="F136" s="2">
        <v>348</v>
      </c>
    </row>
    <row r="137" spans="2:6" ht="21" x14ac:dyDescent="0.35">
      <c r="B137" s="2" t="s">
        <v>24</v>
      </c>
      <c r="C137" s="2" t="s">
        <v>7</v>
      </c>
      <c r="D137" s="2" t="s">
        <v>20</v>
      </c>
      <c r="E137" s="2">
        <v>6391</v>
      </c>
      <c r="F137" s="2">
        <v>48</v>
      </c>
    </row>
    <row r="138" spans="2:6" ht="21" x14ac:dyDescent="0.35">
      <c r="B138" s="2" t="s">
        <v>26</v>
      </c>
      <c r="C138" s="2" t="s">
        <v>7</v>
      </c>
      <c r="D138" s="2" t="s">
        <v>23</v>
      </c>
      <c r="E138" s="2">
        <v>518</v>
      </c>
      <c r="F138" s="2">
        <v>75</v>
      </c>
    </row>
    <row r="139" spans="2:6" ht="21" x14ac:dyDescent="0.35">
      <c r="B139" s="2" t="s">
        <v>24</v>
      </c>
      <c r="C139" s="2" t="s">
        <v>21</v>
      </c>
      <c r="D139" s="2" t="s">
        <v>41</v>
      </c>
      <c r="E139" s="2">
        <v>5677</v>
      </c>
      <c r="F139" s="2">
        <v>258</v>
      </c>
    </row>
    <row r="140" spans="2:6" ht="21" x14ac:dyDescent="0.35">
      <c r="B140" s="2" t="s">
        <v>17</v>
      </c>
      <c r="C140" s="2" t="s">
        <v>18</v>
      </c>
      <c r="D140" s="2" t="s">
        <v>29</v>
      </c>
      <c r="E140" s="2">
        <v>6048</v>
      </c>
      <c r="F140" s="2">
        <v>27</v>
      </c>
    </row>
    <row r="141" spans="2:6" ht="21" x14ac:dyDescent="0.35">
      <c r="B141" s="2" t="s">
        <v>9</v>
      </c>
      <c r="C141" s="2" t="s">
        <v>21</v>
      </c>
      <c r="D141" s="2" t="s">
        <v>11</v>
      </c>
      <c r="E141" s="2">
        <v>3752</v>
      </c>
      <c r="F141" s="2">
        <v>213</v>
      </c>
    </row>
    <row r="142" spans="2:6" ht="21" x14ac:dyDescent="0.35">
      <c r="B142" s="2" t="s">
        <v>26</v>
      </c>
      <c r="C142" s="2" t="s">
        <v>10</v>
      </c>
      <c r="D142" s="2" t="s">
        <v>33</v>
      </c>
      <c r="E142" s="2">
        <v>4480</v>
      </c>
      <c r="F142" s="2">
        <v>357</v>
      </c>
    </row>
    <row r="143" spans="2:6" ht="21" x14ac:dyDescent="0.35">
      <c r="B143" s="2" t="s">
        <v>12</v>
      </c>
      <c r="C143" s="2" t="s">
        <v>7</v>
      </c>
      <c r="D143" s="2" t="s">
        <v>13</v>
      </c>
      <c r="E143" s="2">
        <v>259</v>
      </c>
      <c r="F143" s="2">
        <v>207</v>
      </c>
    </row>
    <row r="144" spans="2:6" ht="21" x14ac:dyDescent="0.35">
      <c r="B144" s="2" t="s">
        <v>9</v>
      </c>
      <c r="C144" s="2" t="s">
        <v>7</v>
      </c>
      <c r="D144" s="2" t="s">
        <v>8</v>
      </c>
      <c r="E144" s="2">
        <v>42</v>
      </c>
      <c r="F144" s="2">
        <v>150</v>
      </c>
    </row>
    <row r="145" spans="2:6" ht="21" x14ac:dyDescent="0.35">
      <c r="B145" s="2" t="s">
        <v>14</v>
      </c>
      <c r="C145" s="2" t="s">
        <v>15</v>
      </c>
      <c r="D145" s="2" t="s">
        <v>43</v>
      </c>
      <c r="E145" s="2">
        <v>98</v>
      </c>
      <c r="F145" s="2">
        <v>204</v>
      </c>
    </row>
    <row r="146" spans="2:6" ht="21" x14ac:dyDescent="0.35">
      <c r="B146" s="2" t="s">
        <v>24</v>
      </c>
      <c r="C146" s="2" t="s">
        <v>10</v>
      </c>
      <c r="D146" s="2" t="s">
        <v>40</v>
      </c>
      <c r="E146" s="2">
        <v>2478</v>
      </c>
      <c r="F146" s="2">
        <v>21</v>
      </c>
    </row>
    <row r="147" spans="2:6" ht="21" x14ac:dyDescent="0.35">
      <c r="B147" s="2" t="s">
        <v>14</v>
      </c>
      <c r="C147" s="2" t="s">
        <v>31</v>
      </c>
      <c r="D147" s="2" t="s">
        <v>20</v>
      </c>
      <c r="E147" s="2">
        <v>7847</v>
      </c>
      <c r="F147" s="2">
        <v>174</v>
      </c>
    </row>
    <row r="148" spans="2:6" ht="21" x14ac:dyDescent="0.35">
      <c r="B148" s="2" t="s">
        <v>27</v>
      </c>
      <c r="C148" s="2" t="s">
        <v>7</v>
      </c>
      <c r="D148" s="2" t="s">
        <v>29</v>
      </c>
      <c r="E148" s="2">
        <v>9926</v>
      </c>
      <c r="F148" s="2">
        <v>201</v>
      </c>
    </row>
    <row r="149" spans="2:6" ht="21" x14ac:dyDescent="0.35">
      <c r="B149" s="2" t="s">
        <v>9</v>
      </c>
      <c r="C149" s="2" t="s">
        <v>21</v>
      </c>
      <c r="D149" s="2" t="s">
        <v>32</v>
      </c>
      <c r="E149" s="2">
        <v>819</v>
      </c>
      <c r="F149" s="2">
        <v>510</v>
      </c>
    </row>
    <row r="150" spans="2:6" ht="21" x14ac:dyDescent="0.35">
      <c r="B150" s="2" t="s">
        <v>17</v>
      </c>
      <c r="C150" s="2" t="s">
        <v>18</v>
      </c>
      <c r="D150" s="2" t="s">
        <v>33</v>
      </c>
      <c r="E150" s="2">
        <v>3052</v>
      </c>
      <c r="F150" s="2">
        <v>378</v>
      </c>
    </row>
    <row r="151" spans="2:6" ht="21" x14ac:dyDescent="0.35">
      <c r="B151" s="2" t="s">
        <v>12</v>
      </c>
      <c r="C151" s="2" t="s">
        <v>31</v>
      </c>
      <c r="D151" s="2" t="s">
        <v>42</v>
      </c>
      <c r="E151" s="2">
        <v>6832</v>
      </c>
      <c r="F151" s="2">
        <v>27</v>
      </c>
    </row>
    <row r="152" spans="2:6" ht="21" x14ac:dyDescent="0.35">
      <c r="B152" s="2" t="s">
        <v>27</v>
      </c>
      <c r="C152" s="2" t="s">
        <v>18</v>
      </c>
      <c r="D152" s="2" t="s">
        <v>30</v>
      </c>
      <c r="E152" s="2">
        <v>2016</v>
      </c>
      <c r="F152" s="2">
        <v>117</v>
      </c>
    </row>
    <row r="153" spans="2:6" ht="21" x14ac:dyDescent="0.35">
      <c r="B153" s="2" t="s">
        <v>17</v>
      </c>
      <c r="C153" s="2" t="s">
        <v>21</v>
      </c>
      <c r="D153" s="2" t="s">
        <v>42</v>
      </c>
      <c r="E153" s="2">
        <v>7322</v>
      </c>
      <c r="F153" s="2">
        <v>36</v>
      </c>
    </row>
    <row r="154" spans="2:6" ht="21" x14ac:dyDescent="0.35">
      <c r="B154" s="2" t="s">
        <v>9</v>
      </c>
      <c r="C154" s="2" t="s">
        <v>10</v>
      </c>
      <c r="D154" s="2" t="s">
        <v>20</v>
      </c>
      <c r="E154" s="2">
        <v>357</v>
      </c>
      <c r="F154" s="2">
        <v>126</v>
      </c>
    </row>
    <row r="155" spans="2:6" ht="21" x14ac:dyDescent="0.35">
      <c r="B155" s="2" t="s">
        <v>12</v>
      </c>
      <c r="C155" s="2" t="s">
        <v>18</v>
      </c>
      <c r="D155" s="2" t="s">
        <v>19</v>
      </c>
      <c r="E155" s="2">
        <v>3192</v>
      </c>
      <c r="F155" s="2">
        <v>72</v>
      </c>
    </row>
    <row r="156" spans="2:6" ht="21" x14ac:dyDescent="0.35">
      <c r="B156" s="2" t="s">
        <v>24</v>
      </c>
      <c r="C156" s="2" t="s">
        <v>15</v>
      </c>
      <c r="D156" s="2" t="s">
        <v>23</v>
      </c>
      <c r="E156" s="2">
        <v>8435</v>
      </c>
      <c r="F156" s="2">
        <v>42</v>
      </c>
    </row>
    <row r="157" spans="2:6" ht="21" x14ac:dyDescent="0.35">
      <c r="B157" s="2" t="s">
        <v>6</v>
      </c>
      <c r="C157" s="2" t="s">
        <v>18</v>
      </c>
      <c r="D157" s="2" t="s">
        <v>33</v>
      </c>
      <c r="E157" s="2">
        <v>0</v>
      </c>
      <c r="F157" s="2">
        <v>135</v>
      </c>
    </row>
    <row r="158" spans="2:6" ht="21" x14ac:dyDescent="0.35">
      <c r="B158" s="2" t="s">
        <v>24</v>
      </c>
      <c r="C158" s="2" t="s">
        <v>31</v>
      </c>
      <c r="D158" s="2" t="s">
        <v>39</v>
      </c>
      <c r="E158" s="2">
        <v>8862</v>
      </c>
      <c r="F158" s="2">
        <v>189</v>
      </c>
    </row>
    <row r="159" spans="2:6" ht="21" x14ac:dyDescent="0.35">
      <c r="B159" s="2" t="s">
        <v>17</v>
      </c>
      <c r="C159" s="2" t="s">
        <v>7</v>
      </c>
      <c r="D159" s="2" t="s">
        <v>41</v>
      </c>
      <c r="E159" s="2">
        <v>3556</v>
      </c>
      <c r="F159" s="2">
        <v>459</v>
      </c>
    </row>
    <row r="160" spans="2:6" ht="21" x14ac:dyDescent="0.35">
      <c r="B160" s="2" t="s">
        <v>26</v>
      </c>
      <c r="C160" s="2" t="s">
        <v>31</v>
      </c>
      <c r="D160" s="2" t="s">
        <v>38</v>
      </c>
      <c r="E160" s="2">
        <v>7280</v>
      </c>
      <c r="F160" s="2">
        <v>201</v>
      </c>
    </row>
    <row r="161" spans="2:6" ht="21" x14ac:dyDescent="0.35">
      <c r="B161" s="2" t="s">
        <v>17</v>
      </c>
      <c r="C161" s="2" t="s">
        <v>31</v>
      </c>
      <c r="D161" s="2" t="s">
        <v>8</v>
      </c>
      <c r="E161" s="2">
        <v>3402</v>
      </c>
      <c r="F161" s="2">
        <v>366</v>
      </c>
    </row>
    <row r="162" spans="2:6" ht="21" x14ac:dyDescent="0.35">
      <c r="B162" s="2" t="s">
        <v>28</v>
      </c>
      <c r="C162" s="2" t="s">
        <v>7</v>
      </c>
      <c r="D162" s="2" t="s">
        <v>33</v>
      </c>
      <c r="E162" s="2">
        <v>4592</v>
      </c>
      <c r="F162" s="2">
        <v>324</v>
      </c>
    </row>
    <row r="163" spans="2:6" ht="21" x14ac:dyDescent="0.35">
      <c r="B163" s="2" t="s">
        <v>12</v>
      </c>
      <c r="C163" s="2" t="s">
        <v>10</v>
      </c>
      <c r="D163" s="2" t="s">
        <v>38</v>
      </c>
      <c r="E163" s="2">
        <v>7833</v>
      </c>
      <c r="F163" s="2">
        <v>243</v>
      </c>
    </row>
    <row r="164" spans="2:6" ht="21" x14ac:dyDescent="0.35">
      <c r="B164" s="2" t="s">
        <v>27</v>
      </c>
      <c r="C164" s="2" t="s">
        <v>18</v>
      </c>
      <c r="D164" s="2" t="s">
        <v>42</v>
      </c>
      <c r="E164" s="2">
        <v>7651</v>
      </c>
      <c r="F164" s="2">
        <v>213</v>
      </c>
    </row>
    <row r="165" spans="2:6" ht="21" x14ac:dyDescent="0.35">
      <c r="B165" s="2" t="s">
        <v>6</v>
      </c>
      <c r="C165" s="2" t="s">
        <v>10</v>
      </c>
      <c r="D165" s="2" t="s">
        <v>8</v>
      </c>
      <c r="E165" s="2">
        <v>2275</v>
      </c>
      <c r="F165" s="2">
        <v>447</v>
      </c>
    </row>
    <row r="166" spans="2:6" ht="21" x14ac:dyDescent="0.35">
      <c r="B166" s="2" t="s">
        <v>6</v>
      </c>
      <c r="C166" s="2" t="s">
        <v>21</v>
      </c>
      <c r="D166" s="2" t="s">
        <v>32</v>
      </c>
      <c r="E166" s="2">
        <v>5670</v>
      </c>
      <c r="F166" s="2">
        <v>297</v>
      </c>
    </row>
    <row r="167" spans="2:6" ht="21" x14ac:dyDescent="0.35">
      <c r="B167" s="2" t="s">
        <v>24</v>
      </c>
      <c r="C167" s="2" t="s">
        <v>10</v>
      </c>
      <c r="D167" s="2" t="s">
        <v>30</v>
      </c>
      <c r="E167" s="2">
        <v>2135</v>
      </c>
      <c r="F167" s="2">
        <v>27</v>
      </c>
    </row>
    <row r="168" spans="2:6" ht="21" x14ac:dyDescent="0.35">
      <c r="B168" s="2" t="s">
        <v>6</v>
      </c>
      <c r="C168" s="2" t="s">
        <v>31</v>
      </c>
      <c r="D168" s="2" t="s">
        <v>35</v>
      </c>
      <c r="E168" s="2">
        <v>2779</v>
      </c>
      <c r="F168" s="2">
        <v>75</v>
      </c>
    </row>
    <row r="169" spans="2:6" ht="21" x14ac:dyDescent="0.35">
      <c r="B169" s="2" t="s">
        <v>36</v>
      </c>
      <c r="C169" s="2" t="s">
        <v>18</v>
      </c>
      <c r="D169" s="2" t="s">
        <v>20</v>
      </c>
      <c r="E169" s="2">
        <v>12950</v>
      </c>
      <c r="F169" s="2">
        <v>30</v>
      </c>
    </row>
    <row r="170" spans="2:6" ht="21" x14ac:dyDescent="0.35">
      <c r="B170" s="2" t="s">
        <v>24</v>
      </c>
      <c r="C170" s="2" t="s">
        <v>15</v>
      </c>
      <c r="D170" s="2" t="s">
        <v>16</v>
      </c>
      <c r="E170" s="2">
        <v>2646</v>
      </c>
      <c r="F170" s="2">
        <v>177</v>
      </c>
    </row>
    <row r="171" spans="2:6" ht="21" x14ac:dyDescent="0.35">
      <c r="B171" s="2" t="s">
        <v>6</v>
      </c>
      <c r="C171" s="2" t="s">
        <v>31</v>
      </c>
      <c r="D171" s="2" t="s">
        <v>20</v>
      </c>
      <c r="E171" s="2">
        <v>3794</v>
      </c>
      <c r="F171" s="2">
        <v>159</v>
      </c>
    </row>
    <row r="172" spans="2:6" ht="21" x14ac:dyDescent="0.35">
      <c r="B172" s="2" t="s">
        <v>28</v>
      </c>
      <c r="C172" s="2" t="s">
        <v>10</v>
      </c>
      <c r="D172" s="2" t="s">
        <v>20</v>
      </c>
      <c r="E172" s="2">
        <v>819</v>
      </c>
      <c r="F172" s="2">
        <v>306</v>
      </c>
    </row>
    <row r="173" spans="2:6" ht="21" x14ac:dyDescent="0.35">
      <c r="B173" s="2" t="s">
        <v>28</v>
      </c>
      <c r="C173" s="2" t="s">
        <v>31</v>
      </c>
      <c r="D173" s="2" t="s">
        <v>34</v>
      </c>
      <c r="E173" s="2">
        <v>2583</v>
      </c>
      <c r="F173" s="2">
        <v>18</v>
      </c>
    </row>
    <row r="174" spans="2:6" ht="21" x14ac:dyDescent="0.35">
      <c r="B174" s="2" t="s">
        <v>24</v>
      </c>
      <c r="C174" s="2" t="s">
        <v>10</v>
      </c>
      <c r="D174" s="2" t="s">
        <v>37</v>
      </c>
      <c r="E174" s="2">
        <v>4585</v>
      </c>
      <c r="F174" s="2">
        <v>240</v>
      </c>
    </row>
    <row r="175" spans="2:6" ht="21" x14ac:dyDescent="0.35">
      <c r="B175" s="2" t="s">
        <v>26</v>
      </c>
      <c r="C175" s="2" t="s">
        <v>31</v>
      </c>
      <c r="D175" s="2" t="s">
        <v>20</v>
      </c>
      <c r="E175" s="2">
        <v>1652</v>
      </c>
      <c r="F175" s="2">
        <v>93</v>
      </c>
    </row>
    <row r="176" spans="2:6" ht="21" x14ac:dyDescent="0.35">
      <c r="B176" s="2" t="s">
        <v>36</v>
      </c>
      <c r="C176" s="2" t="s">
        <v>31</v>
      </c>
      <c r="D176" s="2" t="s">
        <v>43</v>
      </c>
      <c r="E176" s="2">
        <v>4991</v>
      </c>
      <c r="F176" s="2">
        <v>9</v>
      </c>
    </row>
    <row r="177" spans="2:6" ht="21" x14ac:dyDescent="0.35">
      <c r="B177" s="2" t="s">
        <v>9</v>
      </c>
      <c r="C177" s="2" t="s">
        <v>31</v>
      </c>
      <c r="D177" s="2" t="s">
        <v>30</v>
      </c>
      <c r="E177" s="2">
        <v>2009</v>
      </c>
      <c r="F177" s="2">
        <v>219</v>
      </c>
    </row>
    <row r="178" spans="2:6" ht="21" x14ac:dyDescent="0.35">
      <c r="B178" s="2" t="s">
        <v>27</v>
      </c>
      <c r="C178" s="2" t="s">
        <v>18</v>
      </c>
      <c r="D178" s="2" t="s">
        <v>23</v>
      </c>
      <c r="E178" s="2">
        <v>1568</v>
      </c>
      <c r="F178" s="2">
        <v>141</v>
      </c>
    </row>
    <row r="179" spans="2:6" ht="21" x14ac:dyDescent="0.35">
      <c r="B179" s="2" t="s">
        <v>14</v>
      </c>
      <c r="C179" s="2" t="s">
        <v>7</v>
      </c>
      <c r="D179" s="2" t="s">
        <v>34</v>
      </c>
      <c r="E179" s="2">
        <v>3388</v>
      </c>
      <c r="F179" s="2">
        <v>123</v>
      </c>
    </row>
    <row r="180" spans="2:6" ht="21" x14ac:dyDescent="0.35">
      <c r="B180" s="2" t="s">
        <v>6</v>
      </c>
      <c r="C180" s="2" t="s">
        <v>21</v>
      </c>
      <c r="D180" s="2" t="s">
        <v>39</v>
      </c>
      <c r="E180" s="2">
        <v>623</v>
      </c>
      <c r="F180" s="2">
        <v>51</v>
      </c>
    </row>
    <row r="181" spans="2:6" ht="21" x14ac:dyDescent="0.35">
      <c r="B181" s="2" t="s">
        <v>17</v>
      </c>
      <c r="C181" s="2" t="s">
        <v>15</v>
      </c>
      <c r="D181" s="2" t="s">
        <v>13</v>
      </c>
      <c r="E181" s="2">
        <v>10073</v>
      </c>
      <c r="F181" s="2">
        <v>120</v>
      </c>
    </row>
    <row r="182" spans="2:6" ht="21" x14ac:dyDescent="0.35">
      <c r="B182" s="2" t="s">
        <v>9</v>
      </c>
      <c r="C182" s="2" t="s">
        <v>18</v>
      </c>
      <c r="D182" s="2" t="s">
        <v>43</v>
      </c>
      <c r="E182" s="2">
        <v>1561</v>
      </c>
      <c r="F182" s="2">
        <v>27</v>
      </c>
    </row>
    <row r="183" spans="2:6" ht="21" x14ac:dyDescent="0.35">
      <c r="B183" s="2" t="s">
        <v>12</v>
      </c>
      <c r="C183" s="2" t="s">
        <v>15</v>
      </c>
      <c r="D183" s="2" t="s">
        <v>40</v>
      </c>
      <c r="E183" s="2">
        <v>11522</v>
      </c>
      <c r="F183" s="2">
        <v>204</v>
      </c>
    </row>
    <row r="184" spans="2:6" ht="21" x14ac:dyDescent="0.35">
      <c r="B184" s="2" t="s">
        <v>17</v>
      </c>
      <c r="C184" s="2" t="s">
        <v>21</v>
      </c>
      <c r="D184" s="2" t="s">
        <v>32</v>
      </c>
      <c r="E184" s="2">
        <v>2317</v>
      </c>
      <c r="F184" s="2">
        <v>123</v>
      </c>
    </row>
    <row r="185" spans="2:6" ht="21" x14ac:dyDescent="0.35">
      <c r="B185" s="2" t="s">
        <v>36</v>
      </c>
      <c r="C185" s="2" t="s">
        <v>7</v>
      </c>
      <c r="D185" s="2" t="s">
        <v>41</v>
      </c>
      <c r="E185" s="2">
        <v>3059</v>
      </c>
      <c r="F185" s="2">
        <v>27</v>
      </c>
    </row>
    <row r="186" spans="2:6" ht="21" x14ac:dyDescent="0.35">
      <c r="B186" s="2" t="s">
        <v>14</v>
      </c>
      <c r="C186" s="2" t="s">
        <v>7</v>
      </c>
      <c r="D186" s="2" t="s">
        <v>43</v>
      </c>
      <c r="E186" s="2">
        <v>2324</v>
      </c>
      <c r="F186" s="2">
        <v>177</v>
      </c>
    </row>
    <row r="187" spans="2:6" ht="21" x14ac:dyDescent="0.35">
      <c r="B187" s="2" t="s">
        <v>28</v>
      </c>
      <c r="C187" s="2" t="s">
        <v>18</v>
      </c>
      <c r="D187" s="2" t="s">
        <v>43</v>
      </c>
      <c r="E187" s="2">
        <v>4956</v>
      </c>
      <c r="F187" s="2">
        <v>171</v>
      </c>
    </row>
    <row r="188" spans="2:6" ht="21" x14ac:dyDescent="0.35">
      <c r="B188" s="2" t="s">
        <v>36</v>
      </c>
      <c r="C188" s="2" t="s">
        <v>31</v>
      </c>
      <c r="D188" s="2" t="s">
        <v>37</v>
      </c>
      <c r="E188" s="2">
        <v>5355</v>
      </c>
      <c r="F188" s="2">
        <v>204</v>
      </c>
    </row>
    <row r="189" spans="2:6" ht="21" x14ac:dyDescent="0.35">
      <c r="B189" s="2" t="s">
        <v>28</v>
      </c>
      <c r="C189" s="2" t="s">
        <v>31</v>
      </c>
      <c r="D189" s="2" t="s">
        <v>25</v>
      </c>
      <c r="E189" s="2">
        <v>7259</v>
      </c>
      <c r="F189" s="2">
        <v>276</v>
      </c>
    </row>
    <row r="190" spans="2:6" ht="21" x14ac:dyDescent="0.35">
      <c r="B190" s="2" t="s">
        <v>9</v>
      </c>
      <c r="C190" s="2" t="s">
        <v>7</v>
      </c>
      <c r="D190" s="2" t="s">
        <v>43</v>
      </c>
      <c r="E190" s="2">
        <v>6279</v>
      </c>
      <c r="F190" s="2">
        <v>45</v>
      </c>
    </row>
    <row r="191" spans="2:6" ht="21" x14ac:dyDescent="0.35">
      <c r="B191" s="2" t="s">
        <v>6</v>
      </c>
      <c r="C191" s="2" t="s">
        <v>21</v>
      </c>
      <c r="D191" s="2" t="s">
        <v>33</v>
      </c>
      <c r="E191" s="2">
        <v>2541</v>
      </c>
      <c r="F191" s="2">
        <v>45</v>
      </c>
    </row>
    <row r="192" spans="2:6" ht="21" x14ac:dyDescent="0.35">
      <c r="B192" s="2" t="s">
        <v>17</v>
      </c>
      <c r="C192" s="2" t="s">
        <v>10</v>
      </c>
      <c r="D192" s="2" t="s">
        <v>40</v>
      </c>
      <c r="E192" s="2">
        <v>3864</v>
      </c>
      <c r="F192" s="2">
        <v>177</v>
      </c>
    </row>
    <row r="193" spans="2:6" ht="21" x14ac:dyDescent="0.35">
      <c r="B193" s="2" t="s">
        <v>26</v>
      </c>
      <c r="C193" s="2" t="s">
        <v>15</v>
      </c>
      <c r="D193" s="2" t="s">
        <v>32</v>
      </c>
      <c r="E193" s="2">
        <v>6146</v>
      </c>
      <c r="F193" s="2">
        <v>63</v>
      </c>
    </row>
    <row r="194" spans="2:6" ht="21" x14ac:dyDescent="0.35">
      <c r="B194" s="2" t="s">
        <v>12</v>
      </c>
      <c r="C194" s="2" t="s">
        <v>18</v>
      </c>
      <c r="D194" s="2" t="s">
        <v>16</v>
      </c>
      <c r="E194" s="2">
        <v>2639</v>
      </c>
      <c r="F194" s="2">
        <v>204</v>
      </c>
    </row>
    <row r="195" spans="2:6" ht="21" x14ac:dyDescent="0.35">
      <c r="B195" s="2" t="s">
        <v>9</v>
      </c>
      <c r="C195" s="2" t="s">
        <v>7</v>
      </c>
      <c r="D195" s="2" t="s">
        <v>23</v>
      </c>
      <c r="E195" s="2">
        <v>1890</v>
      </c>
      <c r="F195" s="2">
        <v>195</v>
      </c>
    </row>
    <row r="196" spans="2:6" ht="21" x14ac:dyDescent="0.35">
      <c r="B196" s="2" t="s">
        <v>24</v>
      </c>
      <c r="C196" s="2" t="s">
        <v>31</v>
      </c>
      <c r="D196" s="2" t="s">
        <v>25</v>
      </c>
      <c r="E196" s="2">
        <v>1932</v>
      </c>
      <c r="F196" s="2">
        <v>369</v>
      </c>
    </row>
    <row r="197" spans="2:6" ht="21" x14ac:dyDescent="0.35">
      <c r="B197" s="2" t="s">
        <v>28</v>
      </c>
      <c r="C197" s="2" t="s">
        <v>31</v>
      </c>
      <c r="D197" s="2" t="s">
        <v>19</v>
      </c>
      <c r="E197" s="2">
        <v>6300</v>
      </c>
      <c r="F197" s="2">
        <v>42</v>
      </c>
    </row>
    <row r="198" spans="2:6" ht="21" x14ac:dyDescent="0.35">
      <c r="B198" s="2" t="s">
        <v>17</v>
      </c>
      <c r="C198" s="2" t="s">
        <v>7</v>
      </c>
      <c r="D198" s="2" t="s">
        <v>8</v>
      </c>
      <c r="E198" s="2">
        <v>560</v>
      </c>
      <c r="F198" s="2">
        <v>81</v>
      </c>
    </row>
    <row r="199" spans="2:6" ht="21" x14ac:dyDescent="0.35">
      <c r="B199" s="2" t="s">
        <v>12</v>
      </c>
      <c r="C199" s="2" t="s">
        <v>7</v>
      </c>
      <c r="D199" s="2" t="s">
        <v>43</v>
      </c>
      <c r="E199" s="2">
        <v>2856</v>
      </c>
      <c r="F199" s="2">
        <v>246</v>
      </c>
    </row>
    <row r="200" spans="2:6" ht="21" x14ac:dyDescent="0.35">
      <c r="B200" s="2" t="s">
        <v>12</v>
      </c>
      <c r="C200" s="2" t="s">
        <v>31</v>
      </c>
      <c r="D200" s="2" t="s">
        <v>29</v>
      </c>
      <c r="E200" s="2">
        <v>707</v>
      </c>
      <c r="F200" s="2">
        <v>174</v>
      </c>
    </row>
    <row r="201" spans="2:6" ht="21" x14ac:dyDescent="0.35">
      <c r="B201" s="2" t="s">
        <v>9</v>
      </c>
      <c r="C201" s="2" t="s">
        <v>10</v>
      </c>
      <c r="D201" s="2" t="s">
        <v>8</v>
      </c>
      <c r="E201" s="2">
        <v>3598</v>
      </c>
      <c r="F201" s="2">
        <v>81</v>
      </c>
    </row>
    <row r="202" spans="2:6" ht="21" x14ac:dyDescent="0.35">
      <c r="B202" s="2" t="s">
        <v>6</v>
      </c>
      <c r="C202" s="2" t="s">
        <v>10</v>
      </c>
      <c r="D202" s="2" t="s">
        <v>23</v>
      </c>
      <c r="E202" s="2">
        <v>6853</v>
      </c>
      <c r="F202" s="2">
        <v>372</v>
      </c>
    </row>
    <row r="203" spans="2:6" ht="21" x14ac:dyDescent="0.35">
      <c r="B203" s="2" t="s">
        <v>6</v>
      </c>
      <c r="C203" s="2" t="s">
        <v>10</v>
      </c>
      <c r="D203" s="2" t="s">
        <v>30</v>
      </c>
      <c r="E203" s="2">
        <v>4725</v>
      </c>
      <c r="F203" s="2">
        <v>174</v>
      </c>
    </row>
    <row r="204" spans="2:6" ht="21" x14ac:dyDescent="0.35">
      <c r="B204" s="2" t="s">
        <v>14</v>
      </c>
      <c r="C204" s="2" t="s">
        <v>15</v>
      </c>
      <c r="D204" s="2" t="s">
        <v>11</v>
      </c>
      <c r="E204" s="2">
        <v>10304</v>
      </c>
      <c r="F204" s="2">
        <v>84</v>
      </c>
    </row>
    <row r="205" spans="2:6" ht="21" x14ac:dyDescent="0.35">
      <c r="B205" s="2" t="s">
        <v>14</v>
      </c>
      <c r="C205" s="2" t="s">
        <v>31</v>
      </c>
      <c r="D205" s="2" t="s">
        <v>30</v>
      </c>
      <c r="E205" s="2">
        <v>1274</v>
      </c>
      <c r="F205" s="2">
        <v>225</v>
      </c>
    </row>
    <row r="206" spans="2:6" ht="21" x14ac:dyDescent="0.35">
      <c r="B206" s="2" t="s">
        <v>26</v>
      </c>
      <c r="C206" s="2" t="s">
        <v>15</v>
      </c>
      <c r="D206" s="2" t="s">
        <v>8</v>
      </c>
      <c r="E206" s="2">
        <v>1526</v>
      </c>
      <c r="F206" s="2">
        <v>105</v>
      </c>
    </row>
    <row r="207" spans="2:6" ht="21" x14ac:dyDescent="0.35">
      <c r="B207" s="2" t="s">
        <v>6</v>
      </c>
      <c r="C207" s="2" t="s">
        <v>18</v>
      </c>
      <c r="D207" s="2" t="s">
        <v>41</v>
      </c>
      <c r="E207" s="2">
        <v>3101</v>
      </c>
      <c r="F207" s="2">
        <v>225</v>
      </c>
    </row>
    <row r="208" spans="2:6" ht="21" x14ac:dyDescent="0.35">
      <c r="B208" s="2" t="s">
        <v>27</v>
      </c>
      <c r="C208" s="2" t="s">
        <v>7</v>
      </c>
      <c r="D208" s="2" t="s">
        <v>25</v>
      </c>
      <c r="E208" s="2">
        <v>1057</v>
      </c>
      <c r="F208" s="2">
        <v>54</v>
      </c>
    </row>
    <row r="209" spans="2:6" ht="21" x14ac:dyDescent="0.35">
      <c r="B209" s="2" t="s">
        <v>24</v>
      </c>
      <c r="C209" s="2" t="s">
        <v>7</v>
      </c>
      <c r="D209" s="2" t="s">
        <v>43</v>
      </c>
      <c r="E209" s="2">
        <v>5306</v>
      </c>
      <c r="F209" s="2">
        <v>0</v>
      </c>
    </row>
    <row r="210" spans="2:6" ht="21" x14ac:dyDescent="0.35">
      <c r="B210" s="2" t="s">
        <v>26</v>
      </c>
      <c r="C210" s="2" t="s">
        <v>18</v>
      </c>
      <c r="D210" s="2" t="s">
        <v>39</v>
      </c>
      <c r="E210" s="2">
        <v>4018</v>
      </c>
      <c r="F210" s="2">
        <v>171</v>
      </c>
    </row>
    <row r="211" spans="2:6" ht="21" x14ac:dyDescent="0.35">
      <c r="B211" s="2" t="s">
        <v>12</v>
      </c>
      <c r="C211" s="2" t="s">
        <v>31</v>
      </c>
      <c r="D211" s="2" t="s">
        <v>30</v>
      </c>
      <c r="E211" s="2">
        <v>938</v>
      </c>
      <c r="F211" s="2">
        <v>189</v>
      </c>
    </row>
    <row r="212" spans="2:6" ht="21" x14ac:dyDescent="0.35">
      <c r="B212" s="2" t="s">
        <v>24</v>
      </c>
      <c r="C212" s="2" t="s">
        <v>21</v>
      </c>
      <c r="D212" s="2" t="s">
        <v>16</v>
      </c>
      <c r="E212" s="2">
        <v>1778</v>
      </c>
      <c r="F212" s="2">
        <v>270</v>
      </c>
    </row>
    <row r="213" spans="2:6" ht="21" x14ac:dyDescent="0.35">
      <c r="B213" s="2" t="s">
        <v>17</v>
      </c>
      <c r="C213" s="2" t="s">
        <v>18</v>
      </c>
      <c r="D213" s="2" t="s">
        <v>8</v>
      </c>
      <c r="E213" s="2">
        <v>1638</v>
      </c>
      <c r="F213" s="2">
        <v>63</v>
      </c>
    </row>
    <row r="214" spans="2:6" ht="21" x14ac:dyDescent="0.35">
      <c r="B214" s="2" t="s">
        <v>14</v>
      </c>
      <c r="C214" s="2" t="s">
        <v>21</v>
      </c>
      <c r="D214" s="2" t="s">
        <v>19</v>
      </c>
      <c r="E214" s="2">
        <v>154</v>
      </c>
      <c r="F214" s="2">
        <v>21</v>
      </c>
    </row>
    <row r="215" spans="2:6" ht="21" x14ac:dyDescent="0.35">
      <c r="B215" s="2" t="s">
        <v>24</v>
      </c>
      <c r="C215" s="2" t="s">
        <v>7</v>
      </c>
      <c r="D215" s="2" t="s">
        <v>23</v>
      </c>
      <c r="E215" s="2">
        <v>9835</v>
      </c>
      <c r="F215" s="2">
        <v>207</v>
      </c>
    </row>
    <row r="216" spans="2:6" ht="21" x14ac:dyDescent="0.35">
      <c r="B216" s="2" t="s">
        <v>12</v>
      </c>
      <c r="C216" s="2" t="s">
        <v>7</v>
      </c>
      <c r="D216" s="2" t="s">
        <v>34</v>
      </c>
      <c r="E216" s="2">
        <v>7273</v>
      </c>
      <c r="F216" s="2">
        <v>96</v>
      </c>
    </row>
    <row r="217" spans="2:6" ht="21" x14ac:dyDescent="0.35">
      <c r="B217" s="2" t="s">
        <v>26</v>
      </c>
      <c r="C217" s="2" t="s">
        <v>18</v>
      </c>
      <c r="D217" s="2" t="s">
        <v>23</v>
      </c>
      <c r="E217" s="2">
        <v>6909</v>
      </c>
      <c r="F217" s="2">
        <v>81</v>
      </c>
    </row>
    <row r="218" spans="2:6" ht="21" x14ac:dyDescent="0.35">
      <c r="B218" s="2" t="s">
        <v>12</v>
      </c>
      <c r="C218" s="2" t="s">
        <v>18</v>
      </c>
      <c r="D218" s="2" t="s">
        <v>39</v>
      </c>
      <c r="E218" s="2">
        <v>3920</v>
      </c>
      <c r="F218" s="2">
        <v>306</v>
      </c>
    </row>
    <row r="219" spans="2:6" ht="21" x14ac:dyDescent="0.35">
      <c r="B219" s="2" t="s">
        <v>36</v>
      </c>
      <c r="C219" s="2" t="s">
        <v>18</v>
      </c>
      <c r="D219" s="2" t="s">
        <v>42</v>
      </c>
      <c r="E219" s="2">
        <v>4858</v>
      </c>
      <c r="F219" s="2">
        <v>279</v>
      </c>
    </row>
    <row r="220" spans="2:6" ht="21" x14ac:dyDescent="0.35">
      <c r="B220" s="2" t="s">
        <v>27</v>
      </c>
      <c r="C220" s="2" t="s">
        <v>21</v>
      </c>
      <c r="D220" s="2" t="s">
        <v>13</v>
      </c>
      <c r="E220" s="2">
        <v>3549</v>
      </c>
      <c r="F220" s="2">
        <v>3</v>
      </c>
    </row>
    <row r="221" spans="2:6" ht="21" x14ac:dyDescent="0.35">
      <c r="B221" s="2" t="s">
        <v>24</v>
      </c>
      <c r="C221" s="2" t="s">
        <v>18</v>
      </c>
      <c r="D221" s="2" t="s">
        <v>40</v>
      </c>
      <c r="E221" s="2">
        <v>966</v>
      </c>
      <c r="F221" s="2">
        <v>198</v>
      </c>
    </row>
    <row r="222" spans="2:6" ht="21" x14ac:dyDescent="0.35">
      <c r="B222" s="2" t="s">
        <v>26</v>
      </c>
      <c r="C222" s="2" t="s">
        <v>18</v>
      </c>
      <c r="D222" s="2" t="s">
        <v>16</v>
      </c>
      <c r="E222" s="2">
        <v>385</v>
      </c>
      <c r="F222" s="2">
        <v>249</v>
      </c>
    </row>
    <row r="223" spans="2:6" ht="21" x14ac:dyDescent="0.35">
      <c r="B223" s="2" t="s">
        <v>17</v>
      </c>
      <c r="C223" s="2" t="s">
        <v>31</v>
      </c>
      <c r="D223" s="2" t="s">
        <v>30</v>
      </c>
      <c r="E223" s="2">
        <v>2219</v>
      </c>
      <c r="F223" s="2">
        <v>75</v>
      </c>
    </row>
    <row r="224" spans="2:6" ht="21" x14ac:dyDescent="0.35">
      <c r="B224" s="2" t="s">
        <v>12</v>
      </c>
      <c r="C224" s="2" t="s">
        <v>15</v>
      </c>
      <c r="D224" s="2" t="s">
        <v>11</v>
      </c>
      <c r="E224" s="2">
        <v>2954</v>
      </c>
      <c r="F224" s="2">
        <v>189</v>
      </c>
    </row>
    <row r="225" spans="2:6" ht="21" x14ac:dyDescent="0.35">
      <c r="B225" s="2" t="s">
        <v>24</v>
      </c>
      <c r="C225" s="2" t="s">
        <v>15</v>
      </c>
      <c r="D225" s="2" t="s">
        <v>11</v>
      </c>
      <c r="E225" s="2">
        <v>280</v>
      </c>
      <c r="F225" s="2">
        <v>87</v>
      </c>
    </row>
    <row r="226" spans="2:6" ht="21" x14ac:dyDescent="0.35">
      <c r="B226" s="2" t="s">
        <v>14</v>
      </c>
      <c r="C226" s="2" t="s">
        <v>15</v>
      </c>
      <c r="D226" s="2" t="s">
        <v>8</v>
      </c>
      <c r="E226" s="2">
        <v>6118</v>
      </c>
      <c r="F226" s="2">
        <v>174</v>
      </c>
    </row>
    <row r="227" spans="2:6" ht="21" x14ac:dyDescent="0.35">
      <c r="B227" s="2" t="s">
        <v>27</v>
      </c>
      <c r="C227" s="2" t="s">
        <v>18</v>
      </c>
      <c r="D227" s="2" t="s">
        <v>38</v>
      </c>
      <c r="E227" s="2">
        <v>4802</v>
      </c>
      <c r="F227" s="2">
        <v>36</v>
      </c>
    </row>
    <row r="228" spans="2:6" ht="21" x14ac:dyDescent="0.35">
      <c r="B228" s="2" t="s">
        <v>12</v>
      </c>
      <c r="C228" s="2" t="s">
        <v>21</v>
      </c>
      <c r="D228" s="2" t="s">
        <v>39</v>
      </c>
      <c r="E228" s="2">
        <v>4137</v>
      </c>
      <c r="F228" s="2">
        <v>60</v>
      </c>
    </row>
    <row r="229" spans="2:6" ht="21" x14ac:dyDescent="0.35">
      <c r="B229" s="2" t="s">
        <v>28</v>
      </c>
      <c r="C229" s="2" t="s">
        <v>10</v>
      </c>
      <c r="D229" s="2" t="s">
        <v>35</v>
      </c>
      <c r="E229" s="2">
        <v>2023</v>
      </c>
      <c r="F229" s="2">
        <v>78</v>
      </c>
    </row>
    <row r="230" spans="2:6" ht="21" x14ac:dyDescent="0.35">
      <c r="B230" s="2" t="s">
        <v>12</v>
      </c>
      <c r="C230" s="2" t="s">
        <v>15</v>
      </c>
      <c r="D230" s="2" t="s">
        <v>8</v>
      </c>
      <c r="E230" s="2">
        <v>9051</v>
      </c>
      <c r="F230" s="2">
        <v>57</v>
      </c>
    </row>
    <row r="231" spans="2:6" ht="21" x14ac:dyDescent="0.35">
      <c r="B231" s="2" t="s">
        <v>12</v>
      </c>
      <c r="C231" s="2" t="s">
        <v>7</v>
      </c>
      <c r="D231" s="2" t="s">
        <v>41</v>
      </c>
      <c r="E231" s="2">
        <v>2919</v>
      </c>
      <c r="F231" s="2">
        <v>45</v>
      </c>
    </row>
    <row r="232" spans="2:6" ht="21" x14ac:dyDescent="0.35">
      <c r="B232" s="2" t="s">
        <v>14</v>
      </c>
      <c r="C232" s="2" t="s">
        <v>21</v>
      </c>
      <c r="D232" s="2" t="s">
        <v>23</v>
      </c>
      <c r="E232" s="2">
        <v>5915</v>
      </c>
      <c r="F232" s="2">
        <v>3</v>
      </c>
    </row>
    <row r="233" spans="2:6" ht="21" x14ac:dyDescent="0.35">
      <c r="B233" s="2" t="s">
        <v>36</v>
      </c>
      <c r="C233" s="2" t="s">
        <v>10</v>
      </c>
      <c r="D233" s="2" t="s">
        <v>38</v>
      </c>
      <c r="E233" s="2">
        <v>2562</v>
      </c>
      <c r="F233" s="2">
        <v>6</v>
      </c>
    </row>
    <row r="234" spans="2:6" ht="21" x14ac:dyDescent="0.35">
      <c r="B234" s="2" t="s">
        <v>26</v>
      </c>
      <c r="C234" s="2" t="s">
        <v>7</v>
      </c>
      <c r="D234" s="2" t="s">
        <v>19</v>
      </c>
      <c r="E234" s="2">
        <v>8813</v>
      </c>
      <c r="F234" s="2">
        <v>21</v>
      </c>
    </row>
    <row r="235" spans="2:6" ht="21" x14ac:dyDescent="0.35">
      <c r="B235" s="2" t="s">
        <v>26</v>
      </c>
      <c r="C235" s="2" t="s">
        <v>15</v>
      </c>
      <c r="D235" s="2" t="s">
        <v>16</v>
      </c>
      <c r="E235" s="2">
        <v>6111</v>
      </c>
      <c r="F235" s="2">
        <v>3</v>
      </c>
    </row>
    <row r="236" spans="2:6" ht="21" x14ac:dyDescent="0.35">
      <c r="B236" s="2" t="s">
        <v>9</v>
      </c>
      <c r="C236" s="2" t="s">
        <v>31</v>
      </c>
      <c r="D236" s="2" t="s">
        <v>22</v>
      </c>
      <c r="E236" s="2">
        <v>3507</v>
      </c>
      <c r="F236" s="2">
        <v>288</v>
      </c>
    </row>
    <row r="237" spans="2:6" ht="21" x14ac:dyDescent="0.35">
      <c r="B237" s="2" t="s">
        <v>17</v>
      </c>
      <c r="C237" s="2" t="s">
        <v>15</v>
      </c>
      <c r="D237" s="2" t="s">
        <v>32</v>
      </c>
      <c r="E237" s="2">
        <v>4319</v>
      </c>
      <c r="F237" s="2">
        <v>30</v>
      </c>
    </row>
    <row r="238" spans="2:6" ht="21" x14ac:dyDescent="0.35">
      <c r="B238" s="2" t="s">
        <v>6</v>
      </c>
      <c r="C238" s="2" t="s">
        <v>21</v>
      </c>
      <c r="D238" s="2" t="s">
        <v>43</v>
      </c>
      <c r="E238" s="2">
        <v>609</v>
      </c>
      <c r="F238" s="2">
        <v>87</v>
      </c>
    </row>
    <row r="239" spans="2:6" ht="21" x14ac:dyDescent="0.35">
      <c r="B239" s="2" t="s">
        <v>6</v>
      </c>
      <c r="C239" s="2" t="s">
        <v>18</v>
      </c>
      <c r="D239" s="2" t="s">
        <v>40</v>
      </c>
      <c r="E239" s="2">
        <v>6370</v>
      </c>
      <c r="F239" s="2">
        <v>30</v>
      </c>
    </row>
    <row r="240" spans="2:6" ht="21" x14ac:dyDescent="0.35">
      <c r="B240" s="2" t="s">
        <v>26</v>
      </c>
      <c r="C240" s="2" t="s">
        <v>21</v>
      </c>
      <c r="D240" s="2" t="s">
        <v>37</v>
      </c>
      <c r="E240" s="2">
        <v>5474</v>
      </c>
      <c r="F240" s="2">
        <v>168</v>
      </c>
    </row>
    <row r="241" spans="2:6" ht="21" x14ac:dyDescent="0.35">
      <c r="B241" s="2" t="s">
        <v>6</v>
      </c>
      <c r="C241" s="2" t="s">
        <v>15</v>
      </c>
      <c r="D241" s="2" t="s">
        <v>40</v>
      </c>
      <c r="E241" s="2">
        <v>3164</v>
      </c>
      <c r="F241" s="2">
        <v>306</v>
      </c>
    </row>
    <row r="242" spans="2:6" ht="21" x14ac:dyDescent="0.35">
      <c r="B242" s="2" t="s">
        <v>17</v>
      </c>
      <c r="C242" s="2" t="s">
        <v>10</v>
      </c>
      <c r="D242" s="2" t="s">
        <v>13</v>
      </c>
      <c r="E242" s="2">
        <v>1302</v>
      </c>
      <c r="F242" s="2">
        <v>402</v>
      </c>
    </row>
    <row r="243" spans="2:6" ht="21" x14ac:dyDescent="0.35">
      <c r="B243" s="2" t="s">
        <v>28</v>
      </c>
      <c r="C243" s="2" t="s">
        <v>7</v>
      </c>
      <c r="D243" s="2" t="s">
        <v>41</v>
      </c>
      <c r="E243" s="2">
        <v>7308</v>
      </c>
      <c r="F243" s="2">
        <v>327</v>
      </c>
    </row>
    <row r="244" spans="2:6" ht="21" x14ac:dyDescent="0.35">
      <c r="B244" s="2" t="s">
        <v>6</v>
      </c>
      <c r="C244" s="2" t="s">
        <v>7</v>
      </c>
      <c r="D244" s="2" t="s">
        <v>40</v>
      </c>
      <c r="E244" s="2">
        <v>6132</v>
      </c>
      <c r="F244" s="2">
        <v>93</v>
      </c>
    </row>
    <row r="245" spans="2:6" ht="21" x14ac:dyDescent="0.35">
      <c r="B245" s="2" t="s">
        <v>36</v>
      </c>
      <c r="C245" s="2" t="s">
        <v>10</v>
      </c>
      <c r="D245" s="2" t="s">
        <v>25</v>
      </c>
      <c r="E245" s="2">
        <v>3472</v>
      </c>
      <c r="F245" s="2">
        <v>96</v>
      </c>
    </row>
    <row r="246" spans="2:6" ht="21" x14ac:dyDescent="0.35">
      <c r="B246" s="2" t="s">
        <v>9</v>
      </c>
      <c r="C246" s="2" t="s">
        <v>18</v>
      </c>
      <c r="D246" s="2" t="s">
        <v>16</v>
      </c>
      <c r="E246" s="2">
        <v>9660</v>
      </c>
      <c r="F246" s="2">
        <v>27</v>
      </c>
    </row>
    <row r="247" spans="2:6" ht="21" x14ac:dyDescent="0.35">
      <c r="B247" s="2" t="s">
        <v>12</v>
      </c>
      <c r="C247" s="2" t="s">
        <v>21</v>
      </c>
      <c r="D247" s="2" t="s">
        <v>43</v>
      </c>
      <c r="E247" s="2">
        <v>2436</v>
      </c>
      <c r="F247" s="2">
        <v>99</v>
      </c>
    </row>
    <row r="248" spans="2:6" ht="21" x14ac:dyDescent="0.35">
      <c r="B248" s="2" t="s">
        <v>12</v>
      </c>
      <c r="C248" s="2" t="s">
        <v>21</v>
      </c>
      <c r="D248" s="2" t="s">
        <v>20</v>
      </c>
      <c r="E248" s="2">
        <v>9506</v>
      </c>
      <c r="F248" s="2">
        <v>87</v>
      </c>
    </row>
    <row r="249" spans="2:6" ht="21" x14ac:dyDescent="0.35">
      <c r="B249" s="2" t="s">
        <v>36</v>
      </c>
      <c r="C249" s="2" t="s">
        <v>7</v>
      </c>
      <c r="D249" s="2" t="s">
        <v>42</v>
      </c>
      <c r="E249" s="2">
        <v>245</v>
      </c>
      <c r="F249" s="2">
        <v>288</v>
      </c>
    </row>
    <row r="250" spans="2:6" ht="21" x14ac:dyDescent="0.35">
      <c r="B250" s="2" t="s">
        <v>9</v>
      </c>
      <c r="C250" s="2" t="s">
        <v>10</v>
      </c>
      <c r="D250" s="2" t="s">
        <v>34</v>
      </c>
      <c r="E250" s="2">
        <v>2702</v>
      </c>
      <c r="F250" s="2">
        <v>363</v>
      </c>
    </row>
    <row r="251" spans="2:6" ht="21" x14ac:dyDescent="0.35">
      <c r="B251" s="2" t="s">
        <v>36</v>
      </c>
      <c r="C251" s="2" t="s">
        <v>31</v>
      </c>
      <c r="D251" s="2" t="s">
        <v>29</v>
      </c>
      <c r="E251" s="2">
        <v>700</v>
      </c>
      <c r="F251" s="2">
        <v>87</v>
      </c>
    </row>
    <row r="252" spans="2:6" ht="21" x14ac:dyDescent="0.35">
      <c r="B252" s="2" t="s">
        <v>17</v>
      </c>
      <c r="C252" s="2" t="s">
        <v>31</v>
      </c>
      <c r="D252" s="2" t="s">
        <v>29</v>
      </c>
      <c r="E252" s="2">
        <v>3759</v>
      </c>
      <c r="F252" s="2">
        <v>150</v>
      </c>
    </row>
    <row r="253" spans="2:6" ht="21" x14ac:dyDescent="0.35">
      <c r="B253" s="2" t="s">
        <v>27</v>
      </c>
      <c r="C253" s="2" t="s">
        <v>10</v>
      </c>
      <c r="D253" s="2" t="s">
        <v>29</v>
      </c>
      <c r="E253" s="2">
        <v>1589</v>
      </c>
      <c r="F253" s="2">
        <v>303</v>
      </c>
    </row>
    <row r="254" spans="2:6" ht="21" x14ac:dyDescent="0.35">
      <c r="B254" s="2" t="s">
        <v>24</v>
      </c>
      <c r="C254" s="2" t="s">
        <v>10</v>
      </c>
      <c r="D254" s="2" t="s">
        <v>41</v>
      </c>
      <c r="E254" s="2">
        <v>5194</v>
      </c>
      <c r="F254" s="2">
        <v>288</v>
      </c>
    </row>
    <row r="255" spans="2:6" ht="21" x14ac:dyDescent="0.35">
      <c r="B255" s="2" t="s">
        <v>36</v>
      </c>
      <c r="C255" s="2" t="s">
        <v>15</v>
      </c>
      <c r="D255" s="2" t="s">
        <v>32</v>
      </c>
      <c r="E255" s="2">
        <v>945</v>
      </c>
      <c r="F255" s="2">
        <v>75</v>
      </c>
    </row>
    <row r="256" spans="2:6" ht="21" x14ac:dyDescent="0.35">
      <c r="B256" s="2" t="s">
        <v>6</v>
      </c>
      <c r="C256" s="2" t="s">
        <v>21</v>
      </c>
      <c r="D256" s="2" t="s">
        <v>22</v>
      </c>
      <c r="E256" s="2">
        <v>1988</v>
      </c>
      <c r="F256" s="2">
        <v>39</v>
      </c>
    </row>
    <row r="257" spans="2:6" ht="21" x14ac:dyDescent="0.35">
      <c r="B257" s="2" t="s">
        <v>17</v>
      </c>
      <c r="C257" s="2" t="s">
        <v>31</v>
      </c>
      <c r="D257" s="2" t="s">
        <v>11</v>
      </c>
      <c r="E257" s="2">
        <v>6734</v>
      </c>
      <c r="F257" s="2">
        <v>123</v>
      </c>
    </row>
    <row r="258" spans="2:6" ht="21" x14ac:dyDescent="0.35">
      <c r="B258" s="2" t="s">
        <v>6</v>
      </c>
      <c r="C258" s="2" t="s">
        <v>15</v>
      </c>
      <c r="D258" s="2" t="s">
        <v>13</v>
      </c>
      <c r="E258" s="2">
        <v>217</v>
      </c>
      <c r="F258" s="2">
        <v>36</v>
      </c>
    </row>
    <row r="259" spans="2:6" ht="21" x14ac:dyDescent="0.35">
      <c r="B259" s="2" t="s">
        <v>26</v>
      </c>
      <c r="C259" s="2" t="s">
        <v>31</v>
      </c>
      <c r="D259" s="2" t="s">
        <v>23</v>
      </c>
      <c r="E259" s="2">
        <v>6279</v>
      </c>
      <c r="F259" s="2">
        <v>237</v>
      </c>
    </row>
    <row r="260" spans="2:6" ht="21" x14ac:dyDescent="0.35">
      <c r="B260" s="2" t="s">
        <v>6</v>
      </c>
      <c r="C260" s="2" t="s">
        <v>15</v>
      </c>
      <c r="D260" s="2" t="s">
        <v>32</v>
      </c>
      <c r="E260" s="2">
        <v>4424</v>
      </c>
      <c r="F260" s="2">
        <v>201</v>
      </c>
    </row>
    <row r="261" spans="2:6" ht="21" x14ac:dyDescent="0.35">
      <c r="B261" s="2" t="s">
        <v>27</v>
      </c>
      <c r="C261" s="2" t="s">
        <v>15</v>
      </c>
      <c r="D261" s="2" t="s">
        <v>29</v>
      </c>
      <c r="E261" s="2">
        <v>189</v>
      </c>
      <c r="F261" s="2">
        <v>48</v>
      </c>
    </row>
    <row r="262" spans="2:6" ht="21" x14ac:dyDescent="0.35">
      <c r="B262" s="2" t="s">
        <v>26</v>
      </c>
      <c r="C262" s="2" t="s">
        <v>10</v>
      </c>
      <c r="D262" s="2" t="s">
        <v>23</v>
      </c>
      <c r="E262" s="2">
        <v>490</v>
      </c>
      <c r="F262" s="2">
        <v>84</v>
      </c>
    </row>
    <row r="263" spans="2:6" ht="21" x14ac:dyDescent="0.35">
      <c r="B263" s="2" t="s">
        <v>9</v>
      </c>
      <c r="C263" s="2" t="s">
        <v>7</v>
      </c>
      <c r="D263" s="2" t="s">
        <v>42</v>
      </c>
      <c r="E263" s="2">
        <v>434</v>
      </c>
      <c r="F263" s="2">
        <v>87</v>
      </c>
    </row>
    <row r="264" spans="2:6" ht="21" x14ac:dyDescent="0.35">
      <c r="B264" s="2" t="s">
        <v>24</v>
      </c>
      <c r="C264" s="2" t="s">
        <v>21</v>
      </c>
      <c r="D264" s="2" t="s">
        <v>8</v>
      </c>
      <c r="E264" s="2">
        <v>10129</v>
      </c>
      <c r="F264" s="2">
        <v>312</v>
      </c>
    </row>
    <row r="265" spans="2:6" ht="21" x14ac:dyDescent="0.35">
      <c r="B265" s="2" t="s">
        <v>28</v>
      </c>
      <c r="C265" s="2" t="s">
        <v>18</v>
      </c>
      <c r="D265" s="2" t="s">
        <v>41</v>
      </c>
      <c r="E265" s="2">
        <v>1652</v>
      </c>
      <c r="F265" s="2">
        <v>102</v>
      </c>
    </row>
    <row r="266" spans="2:6" ht="21" x14ac:dyDescent="0.35">
      <c r="B266" s="2" t="s">
        <v>9</v>
      </c>
      <c r="C266" s="2" t="s">
        <v>21</v>
      </c>
      <c r="D266" s="2" t="s">
        <v>42</v>
      </c>
      <c r="E266" s="2">
        <v>6433</v>
      </c>
      <c r="F266" s="2">
        <v>78</v>
      </c>
    </row>
    <row r="267" spans="2:6" ht="21" x14ac:dyDescent="0.35">
      <c r="B267" s="2" t="s">
        <v>28</v>
      </c>
      <c r="C267" s="2" t="s">
        <v>31</v>
      </c>
      <c r="D267" s="2" t="s">
        <v>35</v>
      </c>
      <c r="E267" s="2">
        <v>2212</v>
      </c>
      <c r="F267" s="2">
        <v>117</v>
      </c>
    </row>
    <row r="268" spans="2:6" ht="21" x14ac:dyDescent="0.35">
      <c r="B268" s="2" t="s">
        <v>14</v>
      </c>
      <c r="C268" s="2" t="s">
        <v>10</v>
      </c>
      <c r="D268" s="2" t="s">
        <v>37</v>
      </c>
      <c r="E268" s="2">
        <v>609</v>
      </c>
      <c r="F268" s="2">
        <v>99</v>
      </c>
    </row>
    <row r="269" spans="2:6" ht="21" x14ac:dyDescent="0.35">
      <c r="B269" s="2" t="s">
        <v>6</v>
      </c>
      <c r="C269" s="2" t="s">
        <v>10</v>
      </c>
      <c r="D269" s="2" t="s">
        <v>39</v>
      </c>
      <c r="E269" s="2">
        <v>1638</v>
      </c>
      <c r="F269" s="2">
        <v>48</v>
      </c>
    </row>
    <row r="270" spans="2:6" ht="21" x14ac:dyDescent="0.35">
      <c r="B270" s="2" t="s">
        <v>24</v>
      </c>
      <c r="C270" s="2" t="s">
        <v>31</v>
      </c>
      <c r="D270" s="2" t="s">
        <v>38</v>
      </c>
      <c r="E270" s="2">
        <v>3829</v>
      </c>
      <c r="F270" s="2">
        <v>24</v>
      </c>
    </row>
    <row r="271" spans="2:6" ht="21" x14ac:dyDescent="0.35">
      <c r="B271" s="2" t="s">
        <v>6</v>
      </c>
      <c r="C271" s="2" t="s">
        <v>18</v>
      </c>
      <c r="D271" s="2" t="s">
        <v>38</v>
      </c>
      <c r="E271" s="2">
        <v>5775</v>
      </c>
      <c r="F271" s="2">
        <v>42</v>
      </c>
    </row>
    <row r="272" spans="2:6" ht="21" x14ac:dyDescent="0.35">
      <c r="B272" s="2" t="s">
        <v>17</v>
      </c>
      <c r="C272" s="2" t="s">
        <v>10</v>
      </c>
      <c r="D272" s="2" t="s">
        <v>34</v>
      </c>
      <c r="E272" s="2">
        <v>1071</v>
      </c>
      <c r="F272" s="2">
        <v>270</v>
      </c>
    </row>
    <row r="273" spans="2:6" ht="21" x14ac:dyDescent="0.35">
      <c r="B273" s="2" t="s">
        <v>9</v>
      </c>
      <c r="C273" s="2" t="s">
        <v>15</v>
      </c>
      <c r="D273" s="2" t="s">
        <v>35</v>
      </c>
      <c r="E273" s="2">
        <v>5019</v>
      </c>
      <c r="F273" s="2">
        <v>150</v>
      </c>
    </row>
    <row r="274" spans="2:6" ht="21" x14ac:dyDescent="0.35">
      <c r="B274" s="2" t="s">
        <v>27</v>
      </c>
      <c r="C274" s="2" t="s">
        <v>7</v>
      </c>
      <c r="D274" s="2" t="s">
        <v>38</v>
      </c>
      <c r="E274" s="2">
        <v>2863</v>
      </c>
      <c r="F274" s="2">
        <v>42</v>
      </c>
    </row>
    <row r="275" spans="2:6" ht="21" x14ac:dyDescent="0.35">
      <c r="B275" s="2" t="s">
        <v>6</v>
      </c>
      <c r="C275" s="2" t="s">
        <v>10</v>
      </c>
      <c r="D275" s="2" t="s">
        <v>33</v>
      </c>
      <c r="E275" s="2">
        <v>1617</v>
      </c>
      <c r="F275" s="2">
        <v>126</v>
      </c>
    </row>
    <row r="276" spans="2:6" ht="21" x14ac:dyDescent="0.35">
      <c r="B276" s="2" t="s">
        <v>17</v>
      </c>
      <c r="C276" s="2" t="s">
        <v>7</v>
      </c>
      <c r="D276" s="2" t="s">
        <v>43</v>
      </c>
      <c r="E276" s="2">
        <v>6818</v>
      </c>
      <c r="F276" s="2">
        <v>6</v>
      </c>
    </row>
    <row r="277" spans="2:6" ht="21" x14ac:dyDescent="0.35">
      <c r="B277" s="2" t="s">
        <v>28</v>
      </c>
      <c r="C277" s="2" t="s">
        <v>10</v>
      </c>
      <c r="D277" s="2" t="s">
        <v>38</v>
      </c>
      <c r="E277" s="2">
        <v>6657</v>
      </c>
      <c r="F277" s="2">
        <v>276</v>
      </c>
    </row>
    <row r="278" spans="2:6" ht="21" x14ac:dyDescent="0.35">
      <c r="B278" s="2" t="s">
        <v>28</v>
      </c>
      <c r="C278" s="2" t="s">
        <v>31</v>
      </c>
      <c r="D278" s="2" t="s">
        <v>29</v>
      </c>
      <c r="E278" s="2">
        <v>2919</v>
      </c>
      <c r="F278" s="2">
        <v>93</v>
      </c>
    </row>
    <row r="279" spans="2:6" ht="21" x14ac:dyDescent="0.35">
      <c r="B279" s="2" t="s">
        <v>27</v>
      </c>
      <c r="C279" s="2" t="s">
        <v>15</v>
      </c>
      <c r="D279" s="2" t="s">
        <v>22</v>
      </c>
      <c r="E279" s="2">
        <v>3094</v>
      </c>
      <c r="F279" s="2">
        <v>246</v>
      </c>
    </row>
    <row r="280" spans="2:6" ht="21" x14ac:dyDescent="0.35">
      <c r="B280" s="2" t="s">
        <v>17</v>
      </c>
      <c r="C280" s="2" t="s">
        <v>18</v>
      </c>
      <c r="D280" s="2" t="s">
        <v>39</v>
      </c>
      <c r="E280" s="2">
        <v>2989</v>
      </c>
      <c r="F280" s="2">
        <v>3</v>
      </c>
    </row>
    <row r="281" spans="2:6" ht="21" x14ac:dyDescent="0.35">
      <c r="B281" s="2" t="s">
        <v>9</v>
      </c>
      <c r="C281" s="2" t="s">
        <v>21</v>
      </c>
      <c r="D281" s="2" t="s">
        <v>40</v>
      </c>
      <c r="E281" s="2">
        <v>2268</v>
      </c>
      <c r="F281" s="2">
        <v>63</v>
      </c>
    </row>
    <row r="282" spans="2:6" ht="21" x14ac:dyDescent="0.35">
      <c r="B282" s="2" t="s">
        <v>26</v>
      </c>
      <c r="C282" s="2" t="s">
        <v>10</v>
      </c>
      <c r="D282" s="2" t="s">
        <v>22</v>
      </c>
      <c r="E282" s="2">
        <v>4753</v>
      </c>
      <c r="F282" s="2">
        <v>246</v>
      </c>
    </row>
    <row r="283" spans="2:6" ht="21" x14ac:dyDescent="0.35">
      <c r="B283" s="2" t="s">
        <v>27</v>
      </c>
      <c r="C283" s="2" t="s">
        <v>31</v>
      </c>
      <c r="D283" s="2" t="s">
        <v>37</v>
      </c>
      <c r="E283" s="2">
        <v>7511</v>
      </c>
      <c r="F283" s="2">
        <v>120</v>
      </c>
    </row>
    <row r="284" spans="2:6" ht="21" x14ac:dyDescent="0.35">
      <c r="B284" s="2" t="s">
        <v>27</v>
      </c>
      <c r="C284" s="2" t="s">
        <v>21</v>
      </c>
      <c r="D284" s="2" t="s">
        <v>22</v>
      </c>
      <c r="E284" s="2">
        <v>4326</v>
      </c>
      <c r="F284" s="2">
        <v>348</v>
      </c>
    </row>
    <row r="285" spans="2:6" ht="21" x14ac:dyDescent="0.35">
      <c r="B285" s="2" t="s">
        <v>14</v>
      </c>
      <c r="C285" s="2" t="s">
        <v>31</v>
      </c>
      <c r="D285" s="2" t="s">
        <v>35</v>
      </c>
      <c r="E285" s="2">
        <v>4935</v>
      </c>
      <c r="F285" s="2">
        <v>126</v>
      </c>
    </row>
    <row r="286" spans="2:6" ht="21" x14ac:dyDescent="0.35">
      <c r="B286" s="2" t="s">
        <v>17</v>
      </c>
      <c r="C286" s="2" t="s">
        <v>10</v>
      </c>
      <c r="D286" s="2" t="s">
        <v>8</v>
      </c>
      <c r="E286" s="2">
        <v>4781</v>
      </c>
      <c r="F286" s="2">
        <v>123</v>
      </c>
    </row>
    <row r="287" spans="2:6" ht="21" x14ac:dyDescent="0.35">
      <c r="B287" s="2" t="s">
        <v>26</v>
      </c>
      <c r="C287" s="2" t="s">
        <v>21</v>
      </c>
      <c r="D287" s="2" t="s">
        <v>19</v>
      </c>
      <c r="E287" s="2">
        <v>7483</v>
      </c>
      <c r="F287" s="2">
        <v>45</v>
      </c>
    </row>
    <row r="288" spans="2:6" ht="21" x14ac:dyDescent="0.35">
      <c r="B288" s="2" t="s">
        <v>36</v>
      </c>
      <c r="C288" s="2" t="s">
        <v>21</v>
      </c>
      <c r="D288" s="2" t="s">
        <v>13</v>
      </c>
      <c r="E288" s="2">
        <v>6860</v>
      </c>
      <c r="F288" s="2">
        <v>126</v>
      </c>
    </row>
    <row r="289" spans="2:6" ht="21" x14ac:dyDescent="0.35">
      <c r="B289" s="2" t="s">
        <v>6</v>
      </c>
      <c r="C289" s="2" t="s">
        <v>7</v>
      </c>
      <c r="D289" s="2" t="s">
        <v>33</v>
      </c>
      <c r="E289" s="2">
        <v>9002</v>
      </c>
      <c r="F289" s="2">
        <v>72</v>
      </c>
    </row>
    <row r="290" spans="2:6" ht="21" x14ac:dyDescent="0.35">
      <c r="B290" s="2" t="s">
        <v>17</v>
      </c>
      <c r="C290" s="2" t="s">
        <v>15</v>
      </c>
      <c r="D290" s="2" t="s">
        <v>33</v>
      </c>
      <c r="E290" s="2">
        <v>1400</v>
      </c>
      <c r="F290" s="2">
        <v>135</v>
      </c>
    </row>
    <row r="291" spans="2:6" ht="21" x14ac:dyDescent="0.35">
      <c r="B291" s="2" t="s">
        <v>36</v>
      </c>
      <c r="C291" s="2" t="s">
        <v>31</v>
      </c>
      <c r="D291" s="2" t="s">
        <v>23</v>
      </c>
      <c r="E291" s="2">
        <v>4053</v>
      </c>
      <c r="F291" s="2">
        <v>24</v>
      </c>
    </row>
    <row r="292" spans="2:6" ht="21" x14ac:dyDescent="0.35">
      <c r="B292" s="2" t="s">
        <v>24</v>
      </c>
      <c r="C292" s="2" t="s">
        <v>15</v>
      </c>
      <c r="D292" s="2" t="s">
        <v>22</v>
      </c>
      <c r="E292" s="2">
        <v>2149</v>
      </c>
      <c r="F292" s="2">
        <v>117</v>
      </c>
    </row>
    <row r="293" spans="2:6" ht="21" x14ac:dyDescent="0.35">
      <c r="B293" s="2" t="s">
        <v>28</v>
      </c>
      <c r="C293" s="2" t="s">
        <v>18</v>
      </c>
      <c r="D293" s="2" t="s">
        <v>33</v>
      </c>
      <c r="E293" s="2">
        <v>3640</v>
      </c>
      <c r="F293" s="2">
        <v>51</v>
      </c>
    </row>
    <row r="294" spans="2:6" ht="21" x14ac:dyDescent="0.35">
      <c r="B294" s="2" t="s">
        <v>27</v>
      </c>
      <c r="C294" s="2" t="s">
        <v>18</v>
      </c>
      <c r="D294" s="2" t="s">
        <v>35</v>
      </c>
      <c r="E294" s="2">
        <v>630</v>
      </c>
      <c r="F294" s="2">
        <v>36</v>
      </c>
    </row>
    <row r="295" spans="2:6" ht="21" x14ac:dyDescent="0.35">
      <c r="B295" s="2" t="s">
        <v>12</v>
      </c>
      <c r="C295" s="2" t="s">
        <v>10</v>
      </c>
      <c r="D295" s="2" t="s">
        <v>40</v>
      </c>
      <c r="E295" s="2">
        <v>2429</v>
      </c>
      <c r="F295" s="2">
        <v>144</v>
      </c>
    </row>
    <row r="296" spans="2:6" ht="21" x14ac:dyDescent="0.35">
      <c r="B296" s="2" t="s">
        <v>12</v>
      </c>
      <c r="C296" s="2" t="s">
        <v>15</v>
      </c>
      <c r="D296" s="2" t="s">
        <v>19</v>
      </c>
      <c r="E296" s="2">
        <v>2142</v>
      </c>
      <c r="F296" s="2">
        <v>114</v>
      </c>
    </row>
    <row r="297" spans="2:6" ht="21" x14ac:dyDescent="0.35">
      <c r="B297" s="2" t="s">
        <v>24</v>
      </c>
      <c r="C297" s="2" t="s">
        <v>7</v>
      </c>
      <c r="D297" s="2" t="s">
        <v>8</v>
      </c>
      <c r="E297" s="2">
        <v>6454</v>
      </c>
      <c r="F297" s="2">
        <v>54</v>
      </c>
    </row>
    <row r="298" spans="2:6" ht="21" x14ac:dyDescent="0.35">
      <c r="B298" s="2" t="s">
        <v>24</v>
      </c>
      <c r="C298" s="2" t="s">
        <v>7</v>
      </c>
      <c r="D298" s="2" t="s">
        <v>30</v>
      </c>
      <c r="E298" s="2">
        <v>4487</v>
      </c>
      <c r="F298" s="2">
        <v>333</v>
      </c>
    </row>
    <row r="299" spans="2:6" ht="21" x14ac:dyDescent="0.35">
      <c r="B299" s="2" t="s">
        <v>28</v>
      </c>
      <c r="C299" s="2" t="s">
        <v>7</v>
      </c>
      <c r="D299" s="2" t="s">
        <v>13</v>
      </c>
      <c r="E299" s="2">
        <v>938</v>
      </c>
      <c r="F299" s="2">
        <v>366</v>
      </c>
    </row>
    <row r="300" spans="2:6" ht="21" x14ac:dyDescent="0.35">
      <c r="B300" s="2" t="s">
        <v>28</v>
      </c>
      <c r="C300" s="2" t="s">
        <v>21</v>
      </c>
      <c r="D300" s="2" t="s">
        <v>43</v>
      </c>
      <c r="E300" s="2">
        <v>8841</v>
      </c>
      <c r="F300" s="2">
        <v>303</v>
      </c>
    </row>
    <row r="301" spans="2:6" ht="21" x14ac:dyDescent="0.35">
      <c r="B301" s="2" t="s">
        <v>27</v>
      </c>
      <c r="C301" s="2" t="s">
        <v>18</v>
      </c>
      <c r="D301" s="2" t="s">
        <v>20</v>
      </c>
      <c r="E301" s="2">
        <v>4018</v>
      </c>
      <c r="F301" s="2">
        <v>126</v>
      </c>
    </row>
    <row r="302" spans="2:6" ht="21" x14ac:dyDescent="0.35">
      <c r="B302" s="2" t="s">
        <v>14</v>
      </c>
      <c r="C302" s="2" t="s">
        <v>7</v>
      </c>
      <c r="D302" s="2" t="s">
        <v>38</v>
      </c>
      <c r="E302" s="2">
        <v>714</v>
      </c>
      <c r="F302" s="2">
        <v>231</v>
      </c>
    </row>
    <row r="303" spans="2:6" ht="21" x14ac:dyDescent="0.35">
      <c r="B303" s="2" t="s">
        <v>12</v>
      </c>
      <c r="C303" s="2" t="s">
        <v>21</v>
      </c>
      <c r="D303" s="2" t="s">
        <v>19</v>
      </c>
      <c r="E303" s="2">
        <v>3850</v>
      </c>
      <c r="F303" s="2">
        <v>102</v>
      </c>
    </row>
  </sheetData>
  <pageMargins left="0.7" right="0.7" top="0.75" bottom="0.75" header="0.3" footer="0.3"/>
  <pageSetup orientation="portrait" horizontalDpi="0" verticalDpi="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53CF-CDDC-4D6D-88CA-D3B921FAEDA1}">
  <dimension ref="A1:O145"/>
  <sheetViews>
    <sheetView showGridLines="0" workbookViewId="0">
      <selection activeCell="J1" sqref="J1"/>
    </sheetView>
  </sheetViews>
  <sheetFormatPr defaultRowHeight="15" x14ac:dyDescent="0.25"/>
  <cols>
    <col min="1" max="1" width="3.85546875" customWidth="1"/>
    <col min="2" max="2" width="30.28515625" bestFit="1" customWidth="1"/>
    <col min="3" max="3" width="17.140625" bestFit="1" customWidth="1"/>
    <col min="4" max="4" width="16.42578125" bestFit="1" customWidth="1"/>
    <col min="5" max="5" width="20.5703125" bestFit="1" customWidth="1"/>
    <col min="15" max="15" width="4.7109375" customWidth="1"/>
  </cols>
  <sheetData>
    <row r="1" spans="1:15" ht="60" customHeight="1" x14ac:dyDescent="0.9">
      <c r="A1" s="3"/>
      <c r="B1" s="23"/>
      <c r="C1" s="5" t="s">
        <v>78</v>
      </c>
      <c r="D1" s="4"/>
      <c r="E1" s="4"/>
      <c r="F1" s="4"/>
      <c r="G1" s="4"/>
      <c r="H1" s="4"/>
      <c r="I1" s="4"/>
      <c r="J1" s="4"/>
      <c r="K1" s="4"/>
      <c r="L1" s="4"/>
      <c r="M1" s="4"/>
      <c r="N1" s="4"/>
      <c r="O1" s="3"/>
    </row>
    <row r="3" spans="1:15" ht="21" x14ac:dyDescent="0.35">
      <c r="B3" s="33" t="s">
        <v>59</v>
      </c>
      <c r="C3" s="34" t="s">
        <v>76</v>
      </c>
    </row>
    <row r="4" spans="1:15" ht="21" x14ac:dyDescent="0.35">
      <c r="B4" s="35" t="s">
        <v>43</v>
      </c>
      <c r="C4" s="36">
        <v>58277.8</v>
      </c>
    </row>
    <row r="5" spans="1:15" ht="21" x14ac:dyDescent="0.35">
      <c r="B5" s="35" t="s">
        <v>29</v>
      </c>
      <c r="C5" s="36">
        <v>56471.590000000004</v>
      </c>
    </row>
    <row r="6" spans="1:15" ht="21" x14ac:dyDescent="0.35">
      <c r="B6" s="35" t="s">
        <v>11</v>
      </c>
      <c r="C6" s="36">
        <v>52063.35</v>
      </c>
    </row>
    <row r="7" spans="1:15" ht="21" x14ac:dyDescent="0.35">
      <c r="B7" s="35" t="s">
        <v>38</v>
      </c>
      <c r="C7" s="36">
        <v>50988.91</v>
      </c>
    </row>
    <row r="8" spans="1:15" ht="21" x14ac:dyDescent="0.35">
      <c r="B8" s="35" t="s">
        <v>23</v>
      </c>
      <c r="C8" s="36">
        <v>46234.960000000006</v>
      </c>
    </row>
    <row r="9" spans="1:15" ht="21" x14ac:dyDescent="0.35">
      <c r="B9" s="35" t="s">
        <v>20</v>
      </c>
      <c r="C9" s="36">
        <v>46226.020000000004</v>
      </c>
    </row>
    <row r="10" spans="1:15" ht="21" x14ac:dyDescent="0.35">
      <c r="B10" s="35" t="s">
        <v>35</v>
      </c>
      <c r="C10" s="36">
        <v>44884.12</v>
      </c>
    </row>
    <row r="11" spans="1:15" ht="21" x14ac:dyDescent="0.35">
      <c r="B11" s="35" t="s">
        <v>30</v>
      </c>
      <c r="C11" s="36">
        <v>43177.340000000004</v>
      </c>
    </row>
    <row r="12" spans="1:15" ht="21" x14ac:dyDescent="0.35">
      <c r="B12" s="35" t="s">
        <v>16</v>
      </c>
      <c r="C12" s="36">
        <v>40814.559999999998</v>
      </c>
    </row>
    <row r="13" spans="1:15" ht="21" x14ac:dyDescent="0.35">
      <c r="B13" s="35" t="s">
        <v>41</v>
      </c>
      <c r="C13" s="36">
        <v>39084.340000000004</v>
      </c>
    </row>
    <row r="14" spans="1:15" ht="21" x14ac:dyDescent="0.35">
      <c r="B14" s="35" t="s">
        <v>33</v>
      </c>
      <c r="C14" s="36">
        <v>36700.840000000004</v>
      </c>
    </row>
    <row r="15" spans="1:15" ht="21" x14ac:dyDescent="0.35">
      <c r="B15" s="35" t="s">
        <v>34</v>
      </c>
      <c r="C15" s="36">
        <v>31390.480000000003</v>
      </c>
    </row>
    <row r="16" spans="1:15" ht="21" x14ac:dyDescent="0.35">
      <c r="B16" s="35" t="s">
        <v>39</v>
      </c>
      <c r="C16" s="36">
        <v>30189.32</v>
      </c>
    </row>
    <row r="17" spans="2:3" ht="21" x14ac:dyDescent="0.35">
      <c r="B17" s="35" t="s">
        <v>37</v>
      </c>
      <c r="C17" s="36">
        <v>29800.160000000003</v>
      </c>
    </row>
    <row r="18" spans="2:3" ht="21" x14ac:dyDescent="0.35">
      <c r="B18" s="35" t="s">
        <v>32</v>
      </c>
      <c r="C18" s="36">
        <v>29721.27</v>
      </c>
    </row>
    <row r="19" spans="2:3" ht="21" x14ac:dyDescent="0.35">
      <c r="B19" s="35" t="s">
        <v>19</v>
      </c>
      <c r="C19" s="36">
        <v>29678.099999999995</v>
      </c>
    </row>
    <row r="20" spans="2:3" ht="21" x14ac:dyDescent="0.35">
      <c r="B20" s="35" t="s">
        <v>22</v>
      </c>
      <c r="C20" s="36">
        <v>29518.43</v>
      </c>
    </row>
    <row r="21" spans="2:3" ht="21" x14ac:dyDescent="0.35">
      <c r="B21" s="35" t="s">
        <v>42</v>
      </c>
      <c r="C21" s="36">
        <v>26000</v>
      </c>
    </row>
    <row r="22" spans="2:3" ht="21" x14ac:dyDescent="0.35">
      <c r="B22" s="35" t="s">
        <v>8</v>
      </c>
      <c r="C22" s="36">
        <v>25899.020000000011</v>
      </c>
    </row>
    <row r="23" spans="2:3" ht="21" x14ac:dyDescent="0.35">
      <c r="B23" s="35" t="s">
        <v>40</v>
      </c>
      <c r="C23" s="36">
        <v>19572.14</v>
      </c>
    </row>
    <row r="24" spans="2:3" ht="21" x14ac:dyDescent="0.35">
      <c r="B24" s="35" t="s">
        <v>25</v>
      </c>
      <c r="C24" s="36">
        <v>19525.600000000002</v>
      </c>
    </row>
    <row r="25" spans="2:3" ht="21" x14ac:dyDescent="0.35">
      <c r="B25" s="35" t="s">
        <v>13</v>
      </c>
      <c r="C25" s="36">
        <v>14946.919999999998</v>
      </c>
    </row>
    <row r="26" spans="2:3" ht="21" x14ac:dyDescent="0.35">
      <c r="B26" s="35" t="s">
        <v>60</v>
      </c>
      <c r="C26" s="36">
        <v>801165.2699999999</v>
      </c>
    </row>
    <row r="27" spans="2:3" ht="21" x14ac:dyDescent="0.35"/>
    <row r="28" spans="2:3" ht="21" x14ac:dyDescent="0.35"/>
    <row r="29" spans="2:3" ht="21" x14ac:dyDescent="0.35"/>
    <row r="30" spans="2:3" ht="21" x14ac:dyDescent="0.35"/>
    <row r="31" spans="2:3" ht="21" x14ac:dyDescent="0.35"/>
    <row r="32" spans="2:3" ht="21" x14ac:dyDescent="0.35"/>
    <row r="33" ht="21" x14ac:dyDescent="0.35"/>
    <row r="34" ht="21" x14ac:dyDescent="0.35"/>
    <row r="35" ht="21" x14ac:dyDescent="0.35"/>
    <row r="36" ht="21" x14ac:dyDescent="0.35"/>
    <row r="37" ht="21" x14ac:dyDescent="0.35"/>
    <row r="38" ht="21" x14ac:dyDescent="0.35"/>
    <row r="39" ht="21" x14ac:dyDescent="0.35"/>
    <row r="40" ht="21" x14ac:dyDescent="0.35"/>
    <row r="41" ht="21" x14ac:dyDescent="0.35"/>
    <row r="42" ht="21" x14ac:dyDescent="0.35"/>
    <row r="43" ht="21" x14ac:dyDescent="0.35"/>
    <row r="44" ht="21" x14ac:dyDescent="0.35"/>
    <row r="45" ht="21" x14ac:dyDescent="0.35"/>
    <row r="46" ht="21" x14ac:dyDescent="0.35"/>
    <row r="47" ht="21" x14ac:dyDescent="0.35"/>
    <row r="48" ht="21" x14ac:dyDescent="0.35"/>
    <row r="49" ht="21" x14ac:dyDescent="0.35"/>
    <row r="50" ht="21" x14ac:dyDescent="0.35"/>
    <row r="51" ht="21" x14ac:dyDescent="0.35"/>
    <row r="52" ht="21" x14ac:dyDescent="0.35"/>
    <row r="53" ht="21" x14ac:dyDescent="0.35"/>
    <row r="54" ht="21" x14ac:dyDescent="0.35"/>
    <row r="55" ht="21" x14ac:dyDescent="0.35"/>
    <row r="56" ht="21" x14ac:dyDescent="0.35"/>
    <row r="57" ht="21" x14ac:dyDescent="0.35"/>
    <row r="58" ht="21" x14ac:dyDescent="0.35"/>
    <row r="59" ht="21" x14ac:dyDescent="0.35"/>
    <row r="60" ht="21" x14ac:dyDescent="0.35"/>
    <row r="61" ht="21" x14ac:dyDescent="0.35"/>
    <row r="62" ht="21" x14ac:dyDescent="0.35"/>
    <row r="63" ht="21" x14ac:dyDescent="0.35"/>
    <row r="64" ht="21" x14ac:dyDescent="0.35"/>
    <row r="65" ht="21" x14ac:dyDescent="0.35"/>
    <row r="66" ht="21" x14ac:dyDescent="0.35"/>
    <row r="67" ht="21" x14ac:dyDescent="0.35"/>
    <row r="68" ht="21" x14ac:dyDescent="0.35"/>
    <row r="69" ht="21" x14ac:dyDescent="0.35"/>
    <row r="70" ht="21" x14ac:dyDescent="0.35"/>
    <row r="71" ht="21" x14ac:dyDescent="0.35"/>
    <row r="72" ht="21" x14ac:dyDescent="0.35"/>
    <row r="73" ht="21" x14ac:dyDescent="0.35"/>
    <row r="74" ht="21" x14ac:dyDescent="0.35"/>
    <row r="75" ht="21" x14ac:dyDescent="0.35"/>
    <row r="76" ht="21" x14ac:dyDescent="0.35"/>
    <row r="77" ht="21" x14ac:dyDescent="0.35"/>
    <row r="78" ht="21" x14ac:dyDescent="0.35"/>
    <row r="79" ht="21" x14ac:dyDescent="0.35"/>
    <row r="80" ht="21" x14ac:dyDescent="0.35"/>
    <row r="81" ht="21" x14ac:dyDescent="0.35"/>
    <row r="82" ht="21" x14ac:dyDescent="0.35"/>
    <row r="83" ht="21" x14ac:dyDescent="0.35"/>
    <row r="84" ht="21" x14ac:dyDescent="0.35"/>
    <row r="85" ht="21" x14ac:dyDescent="0.35"/>
    <row r="86" ht="21" x14ac:dyDescent="0.35"/>
    <row r="87" ht="21" x14ac:dyDescent="0.35"/>
    <row r="88" ht="21" x14ac:dyDescent="0.35"/>
    <row r="89" ht="21" x14ac:dyDescent="0.35"/>
    <row r="90" ht="21" x14ac:dyDescent="0.35"/>
    <row r="91" ht="21" x14ac:dyDescent="0.35"/>
    <row r="92" ht="21" x14ac:dyDescent="0.35"/>
    <row r="93" ht="21" x14ac:dyDescent="0.35"/>
    <row r="94" ht="21" x14ac:dyDescent="0.35"/>
    <row r="95" ht="21" x14ac:dyDescent="0.35"/>
    <row r="96" ht="21" x14ac:dyDescent="0.35"/>
    <row r="97" ht="21" x14ac:dyDescent="0.35"/>
    <row r="98" ht="21" x14ac:dyDescent="0.35"/>
    <row r="99" ht="21" x14ac:dyDescent="0.35"/>
    <row r="100" ht="21" x14ac:dyDescent="0.35"/>
    <row r="101" ht="21" x14ac:dyDescent="0.35"/>
    <row r="102" ht="21" x14ac:dyDescent="0.35"/>
    <row r="103" ht="21" x14ac:dyDescent="0.35"/>
    <row r="104" ht="21" x14ac:dyDescent="0.35"/>
    <row r="105" ht="21" x14ac:dyDescent="0.35"/>
    <row r="106" ht="21" x14ac:dyDescent="0.35"/>
    <row r="107" ht="21" x14ac:dyDescent="0.35"/>
    <row r="108" ht="21" x14ac:dyDescent="0.35"/>
    <row r="109" ht="21" x14ac:dyDescent="0.35"/>
    <row r="110" ht="21" x14ac:dyDescent="0.35"/>
    <row r="111" ht="21" x14ac:dyDescent="0.35"/>
    <row r="112" ht="21" x14ac:dyDescent="0.35"/>
    <row r="113" ht="21" x14ac:dyDescent="0.35"/>
    <row r="114" ht="21" x14ac:dyDescent="0.35"/>
    <row r="115" ht="21" x14ac:dyDescent="0.35"/>
    <row r="116" ht="21" x14ac:dyDescent="0.35"/>
    <row r="117" ht="21" x14ac:dyDescent="0.35"/>
    <row r="118" ht="21" x14ac:dyDescent="0.35"/>
    <row r="119" ht="21" x14ac:dyDescent="0.35"/>
    <row r="120" ht="21" x14ac:dyDescent="0.35"/>
    <row r="121" ht="21" x14ac:dyDescent="0.35"/>
    <row r="122" ht="21" x14ac:dyDescent="0.35"/>
    <row r="123" ht="21" x14ac:dyDescent="0.35"/>
    <row r="124" ht="21" x14ac:dyDescent="0.35"/>
    <row r="125" ht="21" x14ac:dyDescent="0.35"/>
    <row r="126" ht="21" x14ac:dyDescent="0.35"/>
    <row r="127" ht="21" x14ac:dyDescent="0.35"/>
    <row r="128" ht="21" x14ac:dyDescent="0.35"/>
    <row r="129" ht="21" x14ac:dyDescent="0.35"/>
    <row r="130" ht="21" x14ac:dyDescent="0.35"/>
    <row r="131" ht="21" x14ac:dyDescent="0.35"/>
    <row r="132" ht="21" x14ac:dyDescent="0.35"/>
    <row r="133" ht="21" x14ac:dyDescent="0.35"/>
    <row r="134" ht="21" x14ac:dyDescent="0.35"/>
    <row r="135" ht="21" x14ac:dyDescent="0.35"/>
    <row r="136" ht="21" x14ac:dyDescent="0.35"/>
    <row r="137" ht="21" x14ac:dyDescent="0.35"/>
    <row r="138" ht="21" x14ac:dyDescent="0.35"/>
    <row r="139" ht="21" x14ac:dyDescent="0.35"/>
    <row r="140" ht="21" x14ac:dyDescent="0.35"/>
    <row r="141" ht="21" x14ac:dyDescent="0.35"/>
    <row r="142" ht="21" x14ac:dyDescent="0.35"/>
    <row r="143" ht="21" x14ac:dyDescent="0.35"/>
    <row r="144" ht="21" x14ac:dyDescent="0.35"/>
    <row r="145" ht="21"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D13A4-9CA6-46A3-B018-1332D14CBF58}">
  <dimension ref="A1:V17"/>
  <sheetViews>
    <sheetView tabSelected="1" topLeftCell="A2" workbookViewId="0">
      <selection activeCell="D3" sqref="D3"/>
    </sheetView>
  </sheetViews>
  <sheetFormatPr defaultRowHeight="15" x14ac:dyDescent="0.25"/>
  <cols>
    <col min="1" max="1" width="3.85546875" customWidth="1"/>
    <col min="2" max="2" width="11.85546875" bestFit="1" customWidth="1"/>
    <col min="3" max="3" width="30.5703125" customWidth="1"/>
    <col min="4" max="4" width="17.28515625" bestFit="1" customWidth="1"/>
    <col min="5" max="5" width="11" bestFit="1" customWidth="1"/>
    <col min="8" max="8" width="22.42578125" customWidth="1"/>
    <col min="9" max="9" width="13.28515625" customWidth="1"/>
    <col min="10" max="10" width="9.7109375" customWidth="1"/>
    <col min="16" max="16" width="4.7109375" customWidth="1"/>
    <col min="20" max="20" width="12.5703125" customWidth="1"/>
    <col min="21" max="21" width="17.28515625" bestFit="1" customWidth="1"/>
    <col min="22" max="22" width="17" bestFit="1" customWidth="1"/>
  </cols>
  <sheetData>
    <row r="1" spans="1:22" ht="60" customHeight="1" x14ac:dyDescent="0.9">
      <c r="A1" s="3"/>
      <c r="B1" s="5"/>
      <c r="C1" s="5" t="s">
        <v>80</v>
      </c>
      <c r="D1" s="4"/>
      <c r="E1" s="4"/>
      <c r="F1" s="4"/>
      <c r="G1" s="4"/>
      <c r="H1" s="4"/>
      <c r="I1" s="4"/>
      <c r="J1" s="4"/>
      <c r="K1" s="4"/>
      <c r="L1" s="4"/>
      <c r="M1" s="4"/>
      <c r="N1" s="4"/>
      <c r="O1" s="4"/>
      <c r="P1" s="3"/>
      <c r="Q1" s="4"/>
      <c r="R1" s="4"/>
      <c r="S1" s="4"/>
      <c r="T1" s="4"/>
    </row>
    <row r="3" spans="1:22" ht="21" x14ac:dyDescent="0.35">
      <c r="C3" s="40" t="s">
        <v>81</v>
      </c>
      <c r="D3" s="41" t="s">
        <v>15</v>
      </c>
      <c r="E3" s="2"/>
      <c r="T3" s="37" t="s">
        <v>31</v>
      </c>
      <c r="U3" s="35" t="s">
        <v>21</v>
      </c>
      <c r="V3" s="36">
        <v>107994.28000000001</v>
      </c>
    </row>
    <row r="4" spans="1:22" ht="21" x14ac:dyDescent="0.35">
      <c r="C4" s="2"/>
      <c r="D4" s="2"/>
      <c r="E4" s="2"/>
      <c r="T4" s="37" t="s">
        <v>15</v>
      </c>
      <c r="U4" s="35" t="s">
        <v>15</v>
      </c>
      <c r="V4" s="36">
        <v>169684.16</v>
      </c>
    </row>
    <row r="5" spans="1:22" ht="21" x14ac:dyDescent="0.35">
      <c r="C5" s="38" t="s">
        <v>82</v>
      </c>
      <c r="D5" s="38"/>
      <c r="E5" s="38"/>
      <c r="H5" s="38" t="s">
        <v>88</v>
      </c>
      <c r="I5" s="38"/>
      <c r="J5" s="38"/>
      <c r="T5" s="37" t="s">
        <v>7</v>
      </c>
      <c r="U5" s="35" t="s">
        <v>31</v>
      </c>
      <c r="V5" s="36">
        <v>171787.59999999998</v>
      </c>
    </row>
    <row r="6" spans="1:22" ht="21" x14ac:dyDescent="0.35">
      <c r="C6" s="2"/>
      <c r="D6" s="2"/>
      <c r="E6" s="2"/>
      <c r="H6" s="2"/>
      <c r="I6" s="2"/>
      <c r="J6" s="2"/>
      <c r="T6" s="37" t="s">
        <v>10</v>
      </c>
      <c r="U6" s="35" t="s">
        <v>7</v>
      </c>
      <c r="V6" s="36">
        <v>149890.03999999998</v>
      </c>
    </row>
    <row r="7" spans="1:22" ht="21" x14ac:dyDescent="0.35">
      <c r="C7" s="2" t="s">
        <v>83</v>
      </c>
      <c r="D7" s="2">
        <f>COUNTIFS(Table2[Country],Dashboard!D3)</f>
        <v>50</v>
      </c>
      <c r="E7" s="2"/>
      <c r="H7" s="42"/>
      <c r="I7" s="42" t="s">
        <v>89</v>
      </c>
      <c r="J7" s="42" t="s">
        <v>4</v>
      </c>
      <c r="K7" s="42" t="s">
        <v>90</v>
      </c>
      <c r="T7" s="37" t="s">
        <v>18</v>
      </c>
      <c r="U7" s="35" t="s">
        <v>18</v>
      </c>
      <c r="V7" s="36">
        <v>119591.46999999997</v>
      </c>
    </row>
    <row r="8" spans="1:22" ht="21" x14ac:dyDescent="0.35">
      <c r="C8" s="39"/>
      <c r="D8" s="39" t="s">
        <v>87</v>
      </c>
      <c r="E8" s="39" t="s">
        <v>44</v>
      </c>
      <c r="H8" s="43" t="s">
        <v>27</v>
      </c>
      <c r="I8" s="44">
        <f>SUMIFS(Table2[Total Revenue],Table2[Sales Person],Dashboard!H8,Table2[Country],Dashboard!D3)</f>
        <v>23709</v>
      </c>
      <c r="J8" s="44">
        <f>SUMIFS(Table2[Units Sold],Table2[Sales Person],Dashboard!H8,Table2[Country],Dashboard!D3)</f>
        <v>909</v>
      </c>
      <c r="K8" s="46">
        <f>IF(I8&gt;12000,1,-1)</f>
        <v>1</v>
      </c>
      <c r="T8" s="37" t="s">
        <v>21</v>
      </c>
      <c r="U8" s="35" t="s">
        <v>10</v>
      </c>
      <c r="V8" s="36">
        <v>82217.72</v>
      </c>
    </row>
    <row r="9" spans="1:22" ht="21" x14ac:dyDescent="0.35">
      <c r="C9" s="2" t="s">
        <v>84</v>
      </c>
      <c r="D9" s="45">
        <f>SUMIFS(Table2[Total Revenue],Table2[Country],Dashboard!D3)</f>
        <v>237944</v>
      </c>
      <c r="E9" s="45">
        <f>AVERAGEIFS(Table2[Total Revenue],Table2[Country],Dashboard!D3)</f>
        <v>4758.88</v>
      </c>
      <c r="H9" s="43" t="s">
        <v>9</v>
      </c>
      <c r="I9" s="44">
        <f>SUMIFS(Table2[Total Revenue],Table2[Sales Person],Dashboard!H9,Table2[Country],Dashboard!D3)</f>
        <v>5019</v>
      </c>
      <c r="J9" s="44">
        <f>SUMIFS(Table2[Units Sold],Table2[Sales Person],Dashboard!H9,Table2[Country],Dashboard!D3)</f>
        <v>150</v>
      </c>
      <c r="K9" s="46">
        <f t="shared" ref="K9:K17" si="0">IF(I9&gt;12000,1,-1)</f>
        <v>-1</v>
      </c>
    </row>
    <row r="10" spans="1:22" ht="21" x14ac:dyDescent="0.35">
      <c r="C10" s="2" t="s">
        <v>85</v>
      </c>
      <c r="D10" s="45">
        <f>SUMIFS(Table28[Total Cost],Table28[Country],Dashboard!D3)</f>
        <v>68259.839999999997</v>
      </c>
      <c r="E10" s="45">
        <f>AVERAGEIFS(Table28[Total Cost],Table28[Country],Dashboard!D3)</f>
        <v>1365.1967999999999</v>
      </c>
      <c r="H10" s="43" t="s">
        <v>14</v>
      </c>
      <c r="I10" s="44">
        <f>SUMIFS(Table2[Total Revenue],Table2[Sales Person],Dashboard!H10,Table2[Country],Dashboard!D3)</f>
        <v>39242</v>
      </c>
      <c r="J10" s="44">
        <f>SUMIFS(Table2[Units Sold],Table2[Sales Person],Dashboard!H10,Table2[Country],Dashboard!D3)</f>
        <v>1482</v>
      </c>
      <c r="K10" s="46">
        <f t="shared" si="0"/>
        <v>1</v>
      </c>
    </row>
    <row r="11" spans="1:22" ht="21" x14ac:dyDescent="0.35">
      <c r="C11" s="2" t="s">
        <v>86</v>
      </c>
      <c r="D11" s="45">
        <f>SUMIFS(Table2[Units Sold],Table2[Country],Dashboard!D3)</f>
        <v>7302</v>
      </c>
      <c r="E11" s="45">
        <f>AVERAGEIFS(Table2[Units Sold],Table2[Country],Dashboard!D3)</f>
        <v>146.04</v>
      </c>
      <c r="H11" s="43" t="s">
        <v>24</v>
      </c>
      <c r="I11" s="44">
        <f>SUMIFS(Table2[Total Revenue],Table2[Sales Person],Dashboard!H11,Table2[Country],Dashboard!D3)</f>
        <v>21931</v>
      </c>
      <c r="J11" s="44">
        <f>SUMIFS(Table2[Units Sold],Table2[Sales Person],Dashboard!H11,Table2[Country],Dashboard!D3)</f>
        <v>975</v>
      </c>
      <c r="K11" s="46">
        <f t="shared" si="0"/>
        <v>1</v>
      </c>
    </row>
    <row r="12" spans="1:22" ht="21" x14ac:dyDescent="0.35">
      <c r="C12" s="2" t="s">
        <v>76</v>
      </c>
      <c r="D12" s="45">
        <f>SUMIFS(V3:V8,U3:U8,D3)</f>
        <v>169684.16</v>
      </c>
      <c r="E12" s="45">
        <f>D12/D7</f>
        <v>3393.6831999999999</v>
      </c>
      <c r="H12" s="43" t="s">
        <v>17</v>
      </c>
      <c r="I12" s="44">
        <f>SUMIFS(Table2[Total Revenue],Table2[Sales Person],Dashboard!H12,Table2[Country],Dashboard!D3)</f>
        <v>27377</v>
      </c>
      <c r="J12" s="44">
        <f>SUMIFS(Table2[Units Sold],Table2[Sales Person],Dashboard!H12,Table2[Country],Dashboard!D3)</f>
        <v>513</v>
      </c>
      <c r="K12" s="46">
        <f t="shared" si="0"/>
        <v>1</v>
      </c>
    </row>
    <row r="13" spans="1:22" ht="21" x14ac:dyDescent="0.35">
      <c r="H13" s="43" t="s">
        <v>26</v>
      </c>
      <c r="I13" s="44">
        <f>SUMIFS(Table2[Total Revenue],Table2[Sales Person],Dashboard!H13,Table2[Country],Dashboard!D3)</f>
        <v>39620</v>
      </c>
      <c r="J13" s="44">
        <f>SUMIFS(Table2[Units Sold],Table2[Sales Person],Dashboard!H13,Table2[Country],Dashboard!D3)</f>
        <v>573</v>
      </c>
      <c r="K13" s="46">
        <f t="shared" si="0"/>
        <v>1</v>
      </c>
    </row>
    <row r="14" spans="1:22" ht="21" x14ac:dyDescent="0.35">
      <c r="H14" s="43" t="s">
        <v>28</v>
      </c>
      <c r="I14" s="44">
        <f>SUMIFS(Table2[Total Revenue],Table2[Sales Person],Dashboard!H14,Table2[Country],Dashboard!D3)</f>
        <v>18564</v>
      </c>
      <c r="J14" s="44">
        <f>SUMIFS(Table2[Units Sold],Table2[Sales Person],Dashboard!H14,Table2[Country],Dashboard!D3)</f>
        <v>420</v>
      </c>
      <c r="K14" s="46">
        <f t="shared" si="0"/>
        <v>1</v>
      </c>
    </row>
    <row r="15" spans="1:22" ht="21" x14ac:dyDescent="0.35">
      <c r="H15" s="43" t="s">
        <v>12</v>
      </c>
      <c r="I15" s="44">
        <f>SUMIFS(Table2[Total Revenue],Table2[Sales Person],Dashboard!H15,Table2[Country],Dashboard!D3)</f>
        <v>25669</v>
      </c>
      <c r="J15" s="44">
        <f>SUMIFS(Table2[Units Sold],Table2[Sales Person],Dashboard!H15,Table2[Country],Dashboard!D3)</f>
        <v>564</v>
      </c>
      <c r="K15" s="46">
        <f t="shared" si="0"/>
        <v>1</v>
      </c>
    </row>
    <row r="16" spans="1:22" ht="21" x14ac:dyDescent="0.35">
      <c r="H16" s="43" t="s">
        <v>36</v>
      </c>
      <c r="I16" s="44">
        <f>SUMIFS(Table2[Total Revenue],Table2[Sales Person],Dashboard!H16,Table2[Country],Dashboard!D3)</f>
        <v>13797</v>
      </c>
      <c r="J16" s="44">
        <f>SUMIFS(Table2[Units Sold],Table2[Sales Person],Dashboard!H16,Table2[Country],Dashboard!D3)</f>
        <v>1053</v>
      </c>
      <c r="K16" s="46">
        <f t="shared" si="0"/>
        <v>1</v>
      </c>
    </row>
    <row r="17" spans="8:11" ht="21" x14ac:dyDescent="0.35">
      <c r="H17" s="43" t="s">
        <v>6</v>
      </c>
      <c r="I17" s="44">
        <f>SUMIFS(Table2[Total Revenue],Table2[Sales Person],Dashboard!H17,Table2[Country],Dashboard!D3)</f>
        <v>23016</v>
      </c>
      <c r="J17" s="44">
        <f>SUMIFS(Table2[Units Sold],Table2[Sales Person],Dashboard!H17,Table2[Country],Dashboard!D3)</f>
        <v>663</v>
      </c>
      <c r="K17" s="46">
        <f t="shared" si="0"/>
        <v>1</v>
      </c>
    </row>
  </sheetData>
  <sortState xmlns:xlrd2="http://schemas.microsoft.com/office/spreadsheetml/2017/richdata2" ref="H8:J17">
    <sortCondition ref="H8:H17"/>
  </sortState>
  <conditionalFormatting sqref="I8:I17">
    <cfRule type="dataBar" priority="2">
      <dataBar>
        <cfvo type="min"/>
        <cfvo type="max"/>
        <color theme="4" tint="0.39997558519241921"/>
      </dataBar>
      <extLst>
        <ext xmlns:x14="http://schemas.microsoft.com/office/spreadsheetml/2009/9/main" uri="{B025F937-C7B1-47D3-B67F-A62EFF666E3E}">
          <x14:id>{641F83DF-75EA-4E28-A69B-4980A38FF2E3}</x14:id>
        </ext>
      </extLst>
    </cfRule>
    <cfRule type="dataBar" priority="3">
      <dataBar>
        <cfvo type="min"/>
        <cfvo type="max"/>
        <color rgb="FF638EC6"/>
      </dataBar>
      <extLst>
        <ext xmlns:x14="http://schemas.microsoft.com/office/spreadsheetml/2009/9/main" uri="{B025F937-C7B1-47D3-B67F-A62EFF666E3E}">
          <x14:id>{A53AEE96-0349-4A33-98A8-EF25F9804850}</x14:id>
        </ext>
      </extLst>
    </cfRule>
  </conditionalFormatting>
  <conditionalFormatting sqref="K8:K17">
    <cfRule type="iconSet" priority="1">
      <iconSet iconSet="3Symbols" showValue="0">
        <cfvo type="percent" val="0"/>
        <cfvo type="percent" val="33"/>
        <cfvo type="percent" val="67"/>
      </iconSet>
    </cfRule>
  </conditionalFormatting>
  <dataValidations count="1">
    <dataValidation type="list" allowBlank="1" showInputMessage="1" showErrorMessage="1" sqref="D3" xr:uid="{D1FB2E76-C219-4DFB-9B9C-348B49C762F8}">
      <formula1>$T$3:$T$8</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641F83DF-75EA-4E28-A69B-4980A38FF2E3}">
            <x14:dataBar minLength="0" maxLength="100" gradient="0">
              <x14:cfvo type="autoMin"/>
              <x14:cfvo type="autoMax"/>
              <x14:negativeFillColor rgb="FFFF0000"/>
              <x14:axisColor rgb="FF000000"/>
            </x14:dataBar>
          </x14:cfRule>
          <x14:cfRule type="dataBar" id="{A53AEE96-0349-4A33-98A8-EF25F9804850}">
            <x14:dataBar minLength="0" maxLength="100" gradient="0">
              <x14:cfvo type="autoMin"/>
              <x14:cfvo type="autoMax"/>
              <x14:negativeFillColor rgb="FFFF0000"/>
              <x14:axisColor rgb="FF000000"/>
            </x14:dataBar>
          </x14:cfRule>
          <xm:sqref>I8:I17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ECED-21D4-4F05-89E8-9CE7D6FC8F9C}">
  <dimension ref="A1:U12"/>
  <sheetViews>
    <sheetView workbookViewId="0">
      <selection activeCell="J9" sqref="J9"/>
    </sheetView>
  </sheetViews>
  <sheetFormatPr defaultRowHeight="15" x14ac:dyDescent="0.25"/>
  <cols>
    <col min="1" max="1" width="4.7109375" customWidth="1"/>
    <col min="3" max="3" width="15.85546875" customWidth="1"/>
    <col min="4" max="4" width="14.5703125" customWidth="1"/>
    <col min="5" max="5" width="10.42578125" customWidth="1"/>
    <col min="8" max="8" width="6.140625" customWidth="1"/>
    <col min="9" max="9" width="4.7109375" customWidth="1"/>
  </cols>
  <sheetData>
    <row r="1" spans="1:21" ht="60" customHeight="1" x14ac:dyDescent="0.9">
      <c r="A1" s="3"/>
      <c r="B1" s="24"/>
      <c r="C1" s="5" t="s">
        <v>66</v>
      </c>
      <c r="D1" s="4"/>
      <c r="E1" s="4"/>
      <c r="F1" s="4"/>
      <c r="G1" s="4"/>
      <c r="H1" s="4"/>
      <c r="I1" s="3"/>
      <c r="J1" s="4"/>
      <c r="K1" s="4"/>
      <c r="L1" s="4"/>
      <c r="M1" s="4"/>
      <c r="N1" s="4"/>
      <c r="O1" s="4"/>
      <c r="P1" s="4"/>
      <c r="Q1" s="4"/>
      <c r="R1" s="4"/>
      <c r="S1" s="4"/>
      <c r="T1" s="4"/>
      <c r="U1" s="4"/>
    </row>
    <row r="4" spans="1:21" ht="21" x14ac:dyDescent="0.35">
      <c r="C4" s="2"/>
    </row>
    <row r="5" spans="1:21" ht="23.25" x14ac:dyDescent="0.35">
      <c r="C5" s="6" t="s">
        <v>67</v>
      </c>
      <c r="D5" s="7" t="s">
        <v>55</v>
      </c>
      <c r="E5" s="7" t="s">
        <v>4</v>
      </c>
    </row>
    <row r="6" spans="1:21" ht="23.25" x14ac:dyDescent="0.35">
      <c r="C6" s="6" t="s">
        <v>44</v>
      </c>
      <c r="D6" s="6">
        <f>AVERAGE(Table2[Total Revenue])</f>
        <v>4136.2299999999996</v>
      </c>
      <c r="E6" s="6">
        <f>AVERAGE(Table2[Units Sold])</f>
        <v>152.19999999999999</v>
      </c>
    </row>
    <row r="7" spans="1:21" ht="23.25" x14ac:dyDescent="0.35">
      <c r="C7" s="6" t="s">
        <v>45</v>
      </c>
      <c r="D7" s="6">
        <f>MEDIAN(Table2[Total Revenue])</f>
        <v>3437</v>
      </c>
      <c r="E7" s="6">
        <f>MEDIAN(Table2[Units Sold])</f>
        <v>124.5</v>
      </c>
    </row>
    <row r="8" spans="1:21" ht="23.25" x14ac:dyDescent="0.35">
      <c r="C8" s="6" t="s">
        <v>46</v>
      </c>
      <c r="D8" s="6">
        <f>MAX(Table2[Total Revenue])</f>
        <v>16184</v>
      </c>
      <c r="E8" s="6">
        <f>MAX(Table2[Units Sold])</f>
        <v>525</v>
      </c>
    </row>
    <row r="9" spans="1:21" ht="23.25" x14ac:dyDescent="0.35">
      <c r="C9" s="6" t="s">
        <v>47</v>
      </c>
      <c r="D9" s="6">
        <f>MIN(Table2[Total Revenue])</f>
        <v>0</v>
      </c>
      <c r="E9" s="6">
        <f>MIN(Table2[Units Sold])</f>
        <v>0</v>
      </c>
    </row>
    <row r="10" spans="1:21" ht="23.25" x14ac:dyDescent="0.35">
      <c r="C10" s="6" t="s">
        <v>48</v>
      </c>
      <c r="D10" s="6">
        <f>D8-D9</f>
        <v>16184</v>
      </c>
      <c r="E10" s="6">
        <f>E8-E9</f>
        <v>525</v>
      </c>
    </row>
    <row r="11" spans="1:21" ht="23.25" x14ac:dyDescent="0.35">
      <c r="C11" s="6" t="s">
        <v>49</v>
      </c>
      <c r="D11" s="6">
        <f>_xlfn.PERCENTILE.EXC(Table2[Total Revenue],0.25)</f>
        <v>1652</v>
      </c>
      <c r="E11" s="6">
        <f>_xlfn.PERCENTILE.EXC(Table2[Units Sold],0.25)</f>
        <v>54</v>
      </c>
    </row>
    <row r="12" spans="1:21" ht="23.25" x14ac:dyDescent="0.35">
      <c r="C12" s="6" t="s">
        <v>50</v>
      </c>
      <c r="D12" s="6">
        <f>_xlfn.PERCENTILE.EXC(Table2[Total Revenue],0.75)</f>
        <v>6245.75</v>
      </c>
      <c r="E12" s="6">
        <f>_xlfn.PERCENTILE.EXC(Table2[Units Sold],0.75)</f>
        <v>223.5</v>
      </c>
    </row>
  </sheetData>
  <phoneticPr fontId="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BD4BA-4A2B-4EB7-A2BB-37A307C12B8E}">
  <dimension ref="A1:Q303"/>
  <sheetViews>
    <sheetView workbookViewId="0">
      <selection activeCell="M1" sqref="M1"/>
    </sheetView>
  </sheetViews>
  <sheetFormatPr defaultRowHeight="15" x14ac:dyDescent="0.25"/>
  <cols>
    <col min="1" max="1" width="4.7109375" customWidth="1"/>
    <col min="4" max="4" width="22.5703125" bestFit="1" customWidth="1"/>
    <col min="5" max="5" width="17.28515625" bestFit="1" customWidth="1"/>
    <col min="6" max="6" width="30.28515625" bestFit="1" customWidth="1"/>
    <col min="7" max="7" width="12.28515625" bestFit="1" customWidth="1"/>
    <col min="8" max="8" width="8.5703125" customWidth="1"/>
    <col min="13" max="13" width="4.7109375" customWidth="1"/>
  </cols>
  <sheetData>
    <row r="1" spans="1:17" ht="60" customHeight="1" x14ac:dyDescent="0.9">
      <c r="A1" s="3"/>
      <c r="B1" s="23"/>
      <c r="C1" s="5" t="s">
        <v>56</v>
      </c>
      <c r="D1" s="4"/>
      <c r="E1" s="4"/>
      <c r="F1" s="4"/>
      <c r="G1" s="4"/>
      <c r="H1" s="4"/>
      <c r="I1" s="4"/>
      <c r="J1" s="4"/>
      <c r="K1" s="4"/>
      <c r="L1" s="4"/>
      <c r="M1" s="3"/>
      <c r="N1" s="4"/>
      <c r="O1" s="4"/>
      <c r="P1" s="4"/>
      <c r="Q1" s="4"/>
    </row>
    <row r="3" spans="1:17" ht="21" x14ac:dyDescent="0.35">
      <c r="D3" s="2" t="s">
        <v>0</v>
      </c>
      <c r="E3" s="2" t="s">
        <v>1</v>
      </c>
      <c r="F3" s="2" t="s">
        <v>2</v>
      </c>
      <c r="G3" s="2" t="s">
        <v>55</v>
      </c>
      <c r="H3" s="2" t="s">
        <v>4</v>
      </c>
      <c r="J3" s="1" t="s">
        <v>51</v>
      </c>
    </row>
    <row r="4" spans="1:17" ht="21" x14ac:dyDescent="0.35">
      <c r="D4" s="2" t="s">
        <v>6</v>
      </c>
      <c r="E4" s="2" t="s">
        <v>7</v>
      </c>
      <c r="F4" s="2" t="s">
        <v>8</v>
      </c>
      <c r="G4" s="2">
        <v>1624</v>
      </c>
      <c r="H4" s="2">
        <v>114</v>
      </c>
      <c r="J4" s="1" t="s">
        <v>52</v>
      </c>
    </row>
    <row r="5" spans="1:17" ht="21" x14ac:dyDescent="0.35">
      <c r="D5" s="2" t="s">
        <v>9</v>
      </c>
      <c r="E5" s="2" t="s">
        <v>10</v>
      </c>
      <c r="F5" s="2" t="s">
        <v>11</v>
      </c>
      <c r="G5" s="2">
        <v>6706</v>
      </c>
      <c r="H5" s="2">
        <v>459</v>
      </c>
      <c r="J5" s="1" t="s">
        <v>53</v>
      </c>
    </row>
    <row r="6" spans="1:17" ht="21" x14ac:dyDescent="0.35">
      <c r="D6" s="2" t="s">
        <v>12</v>
      </c>
      <c r="E6" s="2" t="s">
        <v>10</v>
      </c>
      <c r="F6" s="2" t="s">
        <v>13</v>
      </c>
      <c r="G6" s="2">
        <v>959</v>
      </c>
      <c r="H6" s="2">
        <v>147</v>
      </c>
      <c r="J6" s="1" t="s">
        <v>54</v>
      </c>
    </row>
    <row r="7" spans="1:17" ht="21" x14ac:dyDescent="0.35">
      <c r="D7" s="2" t="s">
        <v>14</v>
      </c>
      <c r="E7" s="2" t="s">
        <v>15</v>
      </c>
      <c r="F7" s="2" t="s">
        <v>16</v>
      </c>
      <c r="G7" s="2">
        <v>9632</v>
      </c>
      <c r="H7" s="2">
        <v>288</v>
      </c>
    </row>
    <row r="8" spans="1:17" ht="21" x14ac:dyDescent="0.35">
      <c r="D8" s="2" t="s">
        <v>17</v>
      </c>
      <c r="E8" s="2" t="s">
        <v>18</v>
      </c>
      <c r="F8" s="2" t="s">
        <v>19</v>
      </c>
      <c r="G8" s="2">
        <v>2100</v>
      </c>
      <c r="H8" s="2">
        <v>414</v>
      </c>
    </row>
    <row r="9" spans="1:17" ht="21" x14ac:dyDescent="0.35">
      <c r="D9" s="2" t="s">
        <v>6</v>
      </c>
      <c r="E9" s="2" t="s">
        <v>10</v>
      </c>
      <c r="F9" s="2" t="s">
        <v>20</v>
      </c>
      <c r="G9" s="2">
        <v>8869</v>
      </c>
      <c r="H9" s="2">
        <v>432</v>
      </c>
    </row>
    <row r="10" spans="1:17" ht="21" x14ac:dyDescent="0.35">
      <c r="D10" s="2" t="s">
        <v>17</v>
      </c>
      <c r="E10" s="2" t="s">
        <v>21</v>
      </c>
      <c r="F10" s="2" t="s">
        <v>22</v>
      </c>
      <c r="G10" s="2">
        <v>2681</v>
      </c>
      <c r="H10" s="2">
        <v>54</v>
      </c>
    </row>
    <row r="11" spans="1:17" ht="21" x14ac:dyDescent="0.35">
      <c r="D11" s="2" t="s">
        <v>9</v>
      </c>
      <c r="E11" s="2" t="s">
        <v>10</v>
      </c>
      <c r="F11" s="2" t="s">
        <v>23</v>
      </c>
      <c r="G11" s="2">
        <v>5012</v>
      </c>
      <c r="H11" s="2">
        <v>210</v>
      </c>
    </row>
    <row r="12" spans="1:17" ht="21" x14ac:dyDescent="0.35">
      <c r="D12" s="2" t="s">
        <v>24</v>
      </c>
      <c r="E12" s="2" t="s">
        <v>21</v>
      </c>
      <c r="F12" s="2" t="s">
        <v>25</v>
      </c>
      <c r="G12" s="2">
        <v>1281</v>
      </c>
      <c r="H12" s="2">
        <v>75</v>
      </c>
    </row>
    <row r="13" spans="1:17" ht="21" x14ac:dyDescent="0.35">
      <c r="D13" s="2" t="s">
        <v>26</v>
      </c>
      <c r="E13" s="2" t="s">
        <v>7</v>
      </c>
      <c r="F13" s="2" t="s">
        <v>25</v>
      </c>
      <c r="G13" s="2">
        <v>4991</v>
      </c>
      <c r="H13" s="2">
        <v>12</v>
      </c>
    </row>
    <row r="14" spans="1:17" ht="21" x14ac:dyDescent="0.35">
      <c r="D14" s="2" t="s">
        <v>27</v>
      </c>
      <c r="E14" s="2" t="s">
        <v>18</v>
      </c>
      <c r="F14" s="2" t="s">
        <v>19</v>
      </c>
      <c r="G14" s="2">
        <v>1785</v>
      </c>
      <c r="H14" s="2">
        <v>462</v>
      </c>
    </row>
    <row r="15" spans="1:17" ht="21" x14ac:dyDescent="0.35">
      <c r="D15" s="2" t="s">
        <v>28</v>
      </c>
      <c r="E15" s="2" t="s">
        <v>7</v>
      </c>
      <c r="F15" s="2" t="s">
        <v>29</v>
      </c>
      <c r="G15" s="2">
        <v>3983</v>
      </c>
      <c r="H15" s="2">
        <v>144</v>
      </c>
    </row>
    <row r="16" spans="1:17" ht="21" x14ac:dyDescent="0.35">
      <c r="D16" s="2" t="s">
        <v>12</v>
      </c>
      <c r="E16" s="2" t="s">
        <v>21</v>
      </c>
      <c r="F16" s="2" t="s">
        <v>30</v>
      </c>
      <c r="G16" s="2">
        <v>2646</v>
      </c>
      <c r="H16" s="2">
        <v>120</v>
      </c>
    </row>
    <row r="17" spans="4:8" ht="21" x14ac:dyDescent="0.35">
      <c r="D17" s="2" t="s">
        <v>27</v>
      </c>
      <c r="E17" s="2" t="s">
        <v>31</v>
      </c>
      <c r="F17" s="2" t="s">
        <v>32</v>
      </c>
      <c r="G17" s="2">
        <v>252</v>
      </c>
      <c r="H17" s="2">
        <v>54</v>
      </c>
    </row>
    <row r="18" spans="4:8" ht="21" x14ac:dyDescent="0.35">
      <c r="D18" s="2" t="s">
        <v>28</v>
      </c>
      <c r="E18" s="2" t="s">
        <v>10</v>
      </c>
      <c r="F18" s="2" t="s">
        <v>19</v>
      </c>
      <c r="G18" s="2">
        <v>2464</v>
      </c>
      <c r="H18" s="2">
        <v>234</v>
      </c>
    </row>
    <row r="19" spans="4:8" ht="21" x14ac:dyDescent="0.35">
      <c r="D19" s="2" t="s">
        <v>28</v>
      </c>
      <c r="E19" s="2" t="s">
        <v>10</v>
      </c>
      <c r="F19" s="2" t="s">
        <v>33</v>
      </c>
      <c r="G19" s="2">
        <v>2114</v>
      </c>
      <c r="H19" s="2">
        <v>66</v>
      </c>
    </row>
    <row r="20" spans="4:8" ht="21" x14ac:dyDescent="0.35">
      <c r="D20" s="2" t="s">
        <v>17</v>
      </c>
      <c r="E20" s="2" t="s">
        <v>7</v>
      </c>
      <c r="F20" s="2" t="s">
        <v>22</v>
      </c>
      <c r="G20" s="2">
        <v>7693</v>
      </c>
      <c r="H20" s="2">
        <v>87</v>
      </c>
    </row>
    <row r="21" spans="4:8" ht="21" x14ac:dyDescent="0.35">
      <c r="D21" s="2" t="s">
        <v>26</v>
      </c>
      <c r="E21" s="2" t="s">
        <v>31</v>
      </c>
      <c r="F21" s="2" t="s">
        <v>34</v>
      </c>
      <c r="G21" s="2">
        <v>15610</v>
      </c>
      <c r="H21" s="2">
        <v>339</v>
      </c>
    </row>
    <row r="22" spans="4:8" ht="21" x14ac:dyDescent="0.35">
      <c r="D22" s="2" t="s">
        <v>14</v>
      </c>
      <c r="E22" s="2" t="s">
        <v>31</v>
      </c>
      <c r="F22" s="2" t="s">
        <v>23</v>
      </c>
      <c r="G22" s="2">
        <v>336</v>
      </c>
      <c r="H22" s="2">
        <v>144</v>
      </c>
    </row>
    <row r="23" spans="4:8" ht="21" x14ac:dyDescent="0.35">
      <c r="D23" s="2" t="s">
        <v>27</v>
      </c>
      <c r="E23" s="2" t="s">
        <v>18</v>
      </c>
      <c r="F23" s="2" t="s">
        <v>34</v>
      </c>
      <c r="G23" s="2">
        <v>9443</v>
      </c>
      <c r="H23" s="2">
        <v>162</v>
      </c>
    </row>
    <row r="24" spans="4:8" ht="21" x14ac:dyDescent="0.35">
      <c r="D24" s="2" t="s">
        <v>12</v>
      </c>
      <c r="E24" s="2" t="s">
        <v>31</v>
      </c>
      <c r="F24" s="2" t="s">
        <v>35</v>
      </c>
      <c r="G24" s="2">
        <v>8155</v>
      </c>
      <c r="H24" s="2">
        <v>90</v>
      </c>
    </row>
    <row r="25" spans="4:8" ht="21" x14ac:dyDescent="0.35">
      <c r="D25" s="2" t="s">
        <v>9</v>
      </c>
      <c r="E25" s="2" t="s">
        <v>21</v>
      </c>
      <c r="F25" s="2" t="s">
        <v>35</v>
      </c>
      <c r="G25" s="2">
        <v>1701</v>
      </c>
      <c r="H25" s="2">
        <v>234</v>
      </c>
    </row>
    <row r="26" spans="4:8" ht="21" x14ac:dyDescent="0.35">
      <c r="D26" s="2" t="s">
        <v>36</v>
      </c>
      <c r="E26" s="2" t="s">
        <v>21</v>
      </c>
      <c r="F26" s="2" t="s">
        <v>23</v>
      </c>
      <c r="G26" s="2">
        <v>2205</v>
      </c>
      <c r="H26" s="2">
        <v>141</v>
      </c>
    </row>
    <row r="27" spans="4:8" ht="21" x14ac:dyDescent="0.35">
      <c r="D27" s="2" t="s">
        <v>9</v>
      </c>
      <c r="E27" s="2" t="s">
        <v>7</v>
      </c>
      <c r="F27" s="2" t="s">
        <v>37</v>
      </c>
      <c r="G27" s="2">
        <v>1771</v>
      </c>
      <c r="H27" s="2">
        <v>204</v>
      </c>
    </row>
    <row r="28" spans="4:8" ht="21" x14ac:dyDescent="0.35">
      <c r="D28" s="2" t="s">
        <v>14</v>
      </c>
      <c r="E28" s="2" t="s">
        <v>10</v>
      </c>
      <c r="F28" s="2" t="s">
        <v>38</v>
      </c>
      <c r="G28" s="2">
        <v>2114</v>
      </c>
      <c r="H28" s="2">
        <v>186</v>
      </c>
    </row>
    <row r="29" spans="4:8" ht="21" x14ac:dyDescent="0.35">
      <c r="D29" s="2" t="s">
        <v>14</v>
      </c>
      <c r="E29" s="2" t="s">
        <v>15</v>
      </c>
      <c r="F29" s="2" t="s">
        <v>32</v>
      </c>
      <c r="G29" s="2">
        <v>10311</v>
      </c>
      <c r="H29" s="2">
        <v>231</v>
      </c>
    </row>
    <row r="30" spans="4:8" ht="21" x14ac:dyDescent="0.35">
      <c r="D30" s="2" t="s">
        <v>28</v>
      </c>
      <c r="E30" s="2" t="s">
        <v>18</v>
      </c>
      <c r="F30" s="2" t="s">
        <v>30</v>
      </c>
      <c r="G30" s="2">
        <v>21</v>
      </c>
      <c r="H30" s="2">
        <v>168</v>
      </c>
    </row>
    <row r="31" spans="4:8" ht="21" x14ac:dyDescent="0.35">
      <c r="D31" s="2" t="s">
        <v>36</v>
      </c>
      <c r="E31" s="2" t="s">
        <v>10</v>
      </c>
      <c r="F31" s="2" t="s">
        <v>34</v>
      </c>
      <c r="G31" s="2">
        <v>1974</v>
      </c>
      <c r="H31" s="2">
        <v>195</v>
      </c>
    </row>
    <row r="32" spans="4:8" ht="21" x14ac:dyDescent="0.35">
      <c r="D32" s="2" t="s">
        <v>26</v>
      </c>
      <c r="E32" s="2" t="s">
        <v>15</v>
      </c>
      <c r="F32" s="2" t="s">
        <v>35</v>
      </c>
      <c r="G32" s="2">
        <v>6314</v>
      </c>
      <c r="H32" s="2">
        <v>15</v>
      </c>
    </row>
    <row r="33" spans="4:8" ht="21" x14ac:dyDescent="0.35">
      <c r="D33" s="2" t="s">
        <v>36</v>
      </c>
      <c r="E33" s="2" t="s">
        <v>7</v>
      </c>
      <c r="F33" s="2" t="s">
        <v>35</v>
      </c>
      <c r="G33" s="2">
        <v>4683</v>
      </c>
      <c r="H33" s="2">
        <v>30</v>
      </c>
    </row>
    <row r="34" spans="4:8" ht="21" x14ac:dyDescent="0.35">
      <c r="D34" s="2" t="s">
        <v>14</v>
      </c>
      <c r="E34" s="2" t="s">
        <v>7</v>
      </c>
      <c r="F34" s="2" t="s">
        <v>39</v>
      </c>
      <c r="G34" s="2">
        <v>6398</v>
      </c>
      <c r="H34" s="2">
        <v>102</v>
      </c>
    </row>
    <row r="35" spans="4:8" ht="21" x14ac:dyDescent="0.35">
      <c r="D35" s="2" t="s">
        <v>27</v>
      </c>
      <c r="E35" s="2" t="s">
        <v>10</v>
      </c>
      <c r="F35" s="2" t="s">
        <v>37</v>
      </c>
      <c r="G35" s="2">
        <v>553</v>
      </c>
      <c r="H35" s="2">
        <v>15</v>
      </c>
    </row>
    <row r="36" spans="4:8" ht="21" x14ac:dyDescent="0.35">
      <c r="D36" s="2" t="s">
        <v>9</v>
      </c>
      <c r="E36" s="2" t="s">
        <v>18</v>
      </c>
      <c r="F36" s="2" t="s">
        <v>8</v>
      </c>
      <c r="G36" s="2">
        <v>7021</v>
      </c>
      <c r="H36" s="2">
        <v>183</v>
      </c>
    </row>
    <row r="37" spans="4:8" ht="21" x14ac:dyDescent="0.35">
      <c r="D37" s="2" t="s">
        <v>6</v>
      </c>
      <c r="E37" s="2" t="s">
        <v>18</v>
      </c>
      <c r="F37" s="2" t="s">
        <v>23</v>
      </c>
      <c r="G37" s="2">
        <v>5817</v>
      </c>
      <c r="H37" s="2">
        <v>12</v>
      </c>
    </row>
    <row r="38" spans="4:8" ht="21" x14ac:dyDescent="0.35">
      <c r="D38" s="2" t="s">
        <v>14</v>
      </c>
      <c r="E38" s="2" t="s">
        <v>18</v>
      </c>
      <c r="F38" s="2" t="s">
        <v>25</v>
      </c>
      <c r="G38" s="2">
        <v>3976</v>
      </c>
      <c r="H38" s="2">
        <v>72</v>
      </c>
    </row>
    <row r="39" spans="4:8" ht="21" x14ac:dyDescent="0.35">
      <c r="D39" s="2" t="s">
        <v>17</v>
      </c>
      <c r="E39" s="2" t="s">
        <v>21</v>
      </c>
      <c r="F39" s="2" t="s">
        <v>40</v>
      </c>
      <c r="G39" s="2">
        <v>1134</v>
      </c>
      <c r="H39" s="2">
        <v>282</v>
      </c>
    </row>
    <row r="40" spans="4:8" ht="21" x14ac:dyDescent="0.35">
      <c r="D40" s="2" t="s">
        <v>27</v>
      </c>
      <c r="E40" s="2" t="s">
        <v>18</v>
      </c>
      <c r="F40" s="2" t="s">
        <v>41</v>
      </c>
      <c r="G40" s="2">
        <v>6027</v>
      </c>
      <c r="H40" s="2">
        <v>144</v>
      </c>
    </row>
    <row r="41" spans="4:8" ht="21" x14ac:dyDescent="0.35">
      <c r="D41" s="2" t="s">
        <v>17</v>
      </c>
      <c r="E41" s="2" t="s">
        <v>7</v>
      </c>
      <c r="F41" s="2" t="s">
        <v>30</v>
      </c>
      <c r="G41" s="2">
        <v>1904</v>
      </c>
      <c r="H41" s="2">
        <v>405</v>
      </c>
    </row>
    <row r="42" spans="4:8" ht="21" x14ac:dyDescent="0.35">
      <c r="D42" s="2" t="s">
        <v>24</v>
      </c>
      <c r="E42" s="2" t="s">
        <v>31</v>
      </c>
      <c r="F42" s="2" t="s">
        <v>11</v>
      </c>
      <c r="G42" s="2">
        <v>3262</v>
      </c>
      <c r="H42" s="2">
        <v>75</v>
      </c>
    </row>
    <row r="43" spans="4:8" ht="21" x14ac:dyDescent="0.35">
      <c r="D43" s="2" t="s">
        <v>6</v>
      </c>
      <c r="E43" s="2" t="s">
        <v>31</v>
      </c>
      <c r="F43" s="2" t="s">
        <v>40</v>
      </c>
      <c r="G43" s="2">
        <v>2289</v>
      </c>
      <c r="H43" s="2">
        <v>135</v>
      </c>
    </row>
    <row r="44" spans="4:8" ht="21" x14ac:dyDescent="0.35">
      <c r="D44" s="2" t="s">
        <v>26</v>
      </c>
      <c r="E44" s="2" t="s">
        <v>31</v>
      </c>
      <c r="F44" s="2" t="s">
        <v>40</v>
      </c>
      <c r="G44" s="2">
        <v>6986</v>
      </c>
      <c r="H44" s="2">
        <v>21</v>
      </c>
    </row>
    <row r="45" spans="4:8" ht="21" x14ac:dyDescent="0.35">
      <c r="D45" s="2" t="s">
        <v>27</v>
      </c>
      <c r="E45" s="2" t="s">
        <v>21</v>
      </c>
      <c r="F45" s="2" t="s">
        <v>35</v>
      </c>
      <c r="G45" s="2">
        <v>4417</v>
      </c>
      <c r="H45" s="2">
        <v>153</v>
      </c>
    </row>
    <row r="46" spans="4:8" ht="21" x14ac:dyDescent="0.35">
      <c r="D46" s="2" t="s">
        <v>17</v>
      </c>
      <c r="E46" s="2" t="s">
        <v>31</v>
      </c>
      <c r="F46" s="2" t="s">
        <v>38</v>
      </c>
      <c r="G46" s="2">
        <v>1442</v>
      </c>
      <c r="H46" s="2">
        <v>15</v>
      </c>
    </row>
    <row r="47" spans="4:8" ht="21" x14ac:dyDescent="0.35">
      <c r="D47" s="2" t="s">
        <v>28</v>
      </c>
      <c r="E47" s="2" t="s">
        <v>10</v>
      </c>
      <c r="F47" s="2" t="s">
        <v>25</v>
      </c>
      <c r="G47" s="2">
        <v>2415</v>
      </c>
      <c r="H47" s="2">
        <v>255</v>
      </c>
    </row>
    <row r="48" spans="4:8" ht="21" x14ac:dyDescent="0.35">
      <c r="D48" s="2" t="s">
        <v>27</v>
      </c>
      <c r="E48" s="2" t="s">
        <v>7</v>
      </c>
      <c r="F48" s="2" t="s">
        <v>37</v>
      </c>
      <c r="G48" s="2">
        <v>238</v>
      </c>
      <c r="H48" s="2">
        <v>18</v>
      </c>
    </row>
    <row r="49" spans="4:8" ht="21" x14ac:dyDescent="0.35">
      <c r="D49" s="2" t="s">
        <v>17</v>
      </c>
      <c r="E49" s="2" t="s">
        <v>7</v>
      </c>
      <c r="F49" s="2" t="s">
        <v>35</v>
      </c>
      <c r="G49" s="2">
        <v>4949</v>
      </c>
      <c r="H49" s="2">
        <v>189</v>
      </c>
    </row>
    <row r="50" spans="4:8" ht="21" x14ac:dyDescent="0.35">
      <c r="D50" s="2" t="s">
        <v>26</v>
      </c>
      <c r="E50" s="2" t="s">
        <v>21</v>
      </c>
      <c r="F50" s="2" t="s">
        <v>11</v>
      </c>
      <c r="G50" s="2">
        <v>5075</v>
      </c>
      <c r="H50" s="2">
        <v>21</v>
      </c>
    </row>
    <row r="51" spans="4:8" ht="21" x14ac:dyDescent="0.35">
      <c r="D51" s="2" t="s">
        <v>28</v>
      </c>
      <c r="E51" s="2" t="s">
        <v>15</v>
      </c>
      <c r="F51" s="2" t="s">
        <v>30</v>
      </c>
      <c r="G51" s="2">
        <v>9198</v>
      </c>
      <c r="H51" s="2">
        <v>36</v>
      </c>
    </row>
    <row r="52" spans="4:8" ht="21" x14ac:dyDescent="0.35">
      <c r="D52" s="2" t="s">
        <v>17</v>
      </c>
      <c r="E52" s="2" t="s">
        <v>31</v>
      </c>
      <c r="F52" s="2" t="s">
        <v>33</v>
      </c>
      <c r="G52" s="2">
        <v>3339</v>
      </c>
      <c r="H52" s="2">
        <v>75</v>
      </c>
    </row>
    <row r="53" spans="4:8" ht="21" x14ac:dyDescent="0.35">
      <c r="D53" s="2" t="s">
        <v>6</v>
      </c>
      <c r="E53" s="2" t="s">
        <v>31</v>
      </c>
      <c r="F53" s="2" t="s">
        <v>29</v>
      </c>
      <c r="G53" s="2">
        <v>5019</v>
      </c>
      <c r="H53" s="2">
        <v>156</v>
      </c>
    </row>
    <row r="54" spans="4:8" ht="21" x14ac:dyDescent="0.35">
      <c r="D54" s="2" t="s">
        <v>26</v>
      </c>
      <c r="E54" s="2" t="s">
        <v>15</v>
      </c>
      <c r="F54" s="2" t="s">
        <v>30</v>
      </c>
      <c r="G54" s="2">
        <v>16184</v>
      </c>
      <c r="H54" s="2">
        <v>39</v>
      </c>
    </row>
    <row r="55" spans="4:8" ht="21" x14ac:dyDescent="0.35">
      <c r="D55" s="2" t="s">
        <v>17</v>
      </c>
      <c r="E55" s="2" t="s">
        <v>15</v>
      </c>
      <c r="F55" s="2" t="s">
        <v>42</v>
      </c>
      <c r="G55" s="2">
        <v>497</v>
      </c>
      <c r="H55" s="2">
        <v>63</v>
      </c>
    </row>
    <row r="56" spans="4:8" ht="21" x14ac:dyDescent="0.35">
      <c r="D56" s="2" t="s">
        <v>27</v>
      </c>
      <c r="E56" s="2" t="s">
        <v>15</v>
      </c>
      <c r="F56" s="2" t="s">
        <v>33</v>
      </c>
      <c r="G56" s="2">
        <v>8211</v>
      </c>
      <c r="H56" s="2">
        <v>75</v>
      </c>
    </row>
    <row r="57" spans="4:8" ht="21" x14ac:dyDescent="0.35">
      <c r="D57" s="2" t="s">
        <v>27</v>
      </c>
      <c r="E57" s="2" t="s">
        <v>21</v>
      </c>
      <c r="F57" s="2" t="s">
        <v>41</v>
      </c>
      <c r="G57" s="2">
        <v>6580</v>
      </c>
      <c r="H57" s="2">
        <v>183</v>
      </c>
    </row>
    <row r="58" spans="4:8" ht="21" x14ac:dyDescent="0.35">
      <c r="D58" s="2" t="s">
        <v>14</v>
      </c>
      <c r="E58" s="2" t="s">
        <v>10</v>
      </c>
      <c r="F58" s="2" t="s">
        <v>32</v>
      </c>
      <c r="G58" s="2">
        <v>4760</v>
      </c>
      <c r="H58" s="2">
        <v>69</v>
      </c>
    </row>
    <row r="59" spans="4:8" ht="21" x14ac:dyDescent="0.35">
      <c r="D59" s="2" t="s">
        <v>6</v>
      </c>
      <c r="E59" s="2" t="s">
        <v>15</v>
      </c>
      <c r="F59" s="2" t="s">
        <v>19</v>
      </c>
      <c r="G59" s="2">
        <v>5439</v>
      </c>
      <c r="H59" s="2">
        <v>30</v>
      </c>
    </row>
    <row r="60" spans="4:8" ht="21" x14ac:dyDescent="0.35">
      <c r="D60" s="2" t="s">
        <v>14</v>
      </c>
      <c r="E60" s="2" t="s">
        <v>31</v>
      </c>
      <c r="F60" s="2" t="s">
        <v>29</v>
      </c>
      <c r="G60" s="2">
        <v>1463</v>
      </c>
      <c r="H60" s="2">
        <v>39</v>
      </c>
    </row>
    <row r="61" spans="4:8" ht="21" x14ac:dyDescent="0.35">
      <c r="D61" s="2" t="s">
        <v>28</v>
      </c>
      <c r="E61" s="2" t="s">
        <v>31</v>
      </c>
      <c r="F61" s="2" t="s">
        <v>11</v>
      </c>
      <c r="G61" s="2">
        <v>7777</v>
      </c>
      <c r="H61" s="2">
        <v>504</v>
      </c>
    </row>
    <row r="62" spans="4:8" ht="21" x14ac:dyDescent="0.35">
      <c r="D62" s="2" t="s">
        <v>12</v>
      </c>
      <c r="E62" s="2" t="s">
        <v>7</v>
      </c>
      <c r="F62" s="2" t="s">
        <v>33</v>
      </c>
      <c r="G62" s="2">
        <v>1085</v>
      </c>
      <c r="H62" s="2">
        <v>273</v>
      </c>
    </row>
    <row r="63" spans="4:8" ht="21" x14ac:dyDescent="0.35">
      <c r="D63" s="2" t="s">
        <v>26</v>
      </c>
      <c r="E63" s="2" t="s">
        <v>7</v>
      </c>
      <c r="F63" s="2" t="s">
        <v>22</v>
      </c>
      <c r="G63" s="2">
        <v>182</v>
      </c>
      <c r="H63" s="2">
        <v>48</v>
      </c>
    </row>
    <row r="64" spans="4:8" ht="21" x14ac:dyDescent="0.35">
      <c r="D64" s="2" t="s">
        <v>17</v>
      </c>
      <c r="E64" s="2" t="s">
        <v>31</v>
      </c>
      <c r="F64" s="2" t="s">
        <v>40</v>
      </c>
      <c r="G64" s="2">
        <v>4242</v>
      </c>
      <c r="H64" s="2">
        <v>207</v>
      </c>
    </row>
    <row r="65" spans="4:8" ht="21" x14ac:dyDescent="0.35">
      <c r="D65" s="2" t="s">
        <v>17</v>
      </c>
      <c r="E65" s="2" t="s">
        <v>15</v>
      </c>
      <c r="F65" s="2" t="s">
        <v>11</v>
      </c>
      <c r="G65" s="2">
        <v>6118</v>
      </c>
      <c r="H65" s="2">
        <v>9</v>
      </c>
    </row>
    <row r="66" spans="4:8" ht="21" x14ac:dyDescent="0.35">
      <c r="D66" s="2" t="s">
        <v>36</v>
      </c>
      <c r="E66" s="2" t="s">
        <v>15</v>
      </c>
      <c r="F66" s="2" t="s">
        <v>35</v>
      </c>
      <c r="G66" s="2">
        <v>2317</v>
      </c>
      <c r="H66" s="2">
        <v>261</v>
      </c>
    </row>
    <row r="67" spans="4:8" ht="21" x14ac:dyDescent="0.35">
      <c r="D67" s="2" t="s">
        <v>17</v>
      </c>
      <c r="E67" s="2" t="s">
        <v>21</v>
      </c>
      <c r="F67" s="2" t="s">
        <v>30</v>
      </c>
      <c r="G67" s="2">
        <v>938</v>
      </c>
      <c r="H67" s="2">
        <v>6</v>
      </c>
    </row>
    <row r="68" spans="4:8" ht="21" x14ac:dyDescent="0.35">
      <c r="D68" s="2" t="s">
        <v>9</v>
      </c>
      <c r="E68" s="2" t="s">
        <v>7</v>
      </c>
      <c r="F68" s="2" t="s">
        <v>38</v>
      </c>
      <c r="G68" s="2">
        <v>9709</v>
      </c>
      <c r="H68" s="2">
        <v>30</v>
      </c>
    </row>
    <row r="69" spans="4:8" ht="21" x14ac:dyDescent="0.35">
      <c r="D69" s="2" t="s">
        <v>24</v>
      </c>
      <c r="E69" s="2" t="s">
        <v>31</v>
      </c>
      <c r="F69" s="2" t="s">
        <v>34</v>
      </c>
      <c r="G69" s="2">
        <v>2205</v>
      </c>
      <c r="H69" s="2">
        <v>138</v>
      </c>
    </row>
    <row r="70" spans="4:8" ht="21" x14ac:dyDescent="0.35">
      <c r="D70" s="2" t="s">
        <v>24</v>
      </c>
      <c r="E70" s="2" t="s">
        <v>7</v>
      </c>
      <c r="F70" s="2" t="s">
        <v>29</v>
      </c>
      <c r="G70" s="2">
        <v>4487</v>
      </c>
      <c r="H70" s="2">
        <v>111</v>
      </c>
    </row>
    <row r="71" spans="4:8" ht="21" x14ac:dyDescent="0.35">
      <c r="D71" s="2" t="s">
        <v>26</v>
      </c>
      <c r="E71" s="2" t="s">
        <v>10</v>
      </c>
      <c r="F71" s="2" t="s">
        <v>16</v>
      </c>
      <c r="G71" s="2">
        <v>2415</v>
      </c>
      <c r="H71" s="2">
        <v>15</v>
      </c>
    </row>
    <row r="72" spans="4:8" ht="21" x14ac:dyDescent="0.35">
      <c r="D72" s="2" t="s">
        <v>6</v>
      </c>
      <c r="E72" s="2" t="s">
        <v>31</v>
      </c>
      <c r="F72" s="2" t="s">
        <v>37</v>
      </c>
      <c r="G72" s="2">
        <v>4018</v>
      </c>
      <c r="H72" s="2">
        <v>162</v>
      </c>
    </row>
    <row r="73" spans="4:8" ht="21" x14ac:dyDescent="0.35">
      <c r="D73" s="2" t="s">
        <v>26</v>
      </c>
      <c r="E73" s="2" t="s">
        <v>31</v>
      </c>
      <c r="F73" s="2" t="s">
        <v>37</v>
      </c>
      <c r="G73" s="2">
        <v>861</v>
      </c>
      <c r="H73" s="2">
        <v>195</v>
      </c>
    </row>
    <row r="74" spans="4:8" ht="21" x14ac:dyDescent="0.35">
      <c r="D74" s="2" t="s">
        <v>36</v>
      </c>
      <c r="E74" s="2" t="s">
        <v>21</v>
      </c>
      <c r="F74" s="2" t="s">
        <v>25</v>
      </c>
      <c r="G74" s="2">
        <v>5586</v>
      </c>
      <c r="H74" s="2">
        <v>525</v>
      </c>
    </row>
    <row r="75" spans="4:8" ht="21" x14ac:dyDescent="0.35">
      <c r="D75" s="2" t="s">
        <v>24</v>
      </c>
      <c r="E75" s="2" t="s">
        <v>31</v>
      </c>
      <c r="F75" s="2" t="s">
        <v>20</v>
      </c>
      <c r="G75" s="2">
        <v>2226</v>
      </c>
      <c r="H75" s="2">
        <v>48</v>
      </c>
    </row>
    <row r="76" spans="4:8" ht="21" x14ac:dyDescent="0.35">
      <c r="D76" s="2" t="s">
        <v>12</v>
      </c>
      <c r="E76" s="2" t="s">
        <v>31</v>
      </c>
      <c r="F76" s="2" t="s">
        <v>41</v>
      </c>
      <c r="G76" s="2">
        <v>14329</v>
      </c>
      <c r="H76" s="2">
        <v>150</v>
      </c>
    </row>
    <row r="77" spans="4:8" ht="21" x14ac:dyDescent="0.35">
      <c r="D77" s="2" t="s">
        <v>12</v>
      </c>
      <c r="E77" s="2" t="s">
        <v>31</v>
      </c>
      <c r="F77" s="2" t="s">
        <v>34</v>
      </c>
      <c r="G77" s="2">
        <v>8463</v>
      </c>
      <c r="H77" s="2">
        <v>492</v>
      </c>
    </row>
    <row r="78" spans="4:8" ht="21" x14ac:dyDescent="0.35">
      <c r="D78" s="2" t="s">
        <v>26</v>
      </c>
      <c r="E78" s="2" t="s">
        <v>31</v>
      </c>
      <c r="F78" s="2" t="s">
        <v>33</v>
      </c>
      <c r="G78" s="2">
        <v>2891</v>
      </c>
      <c r="H78" s="2">
        <v>102</v>
      </c>
    </row>
    <row r="79" spans="4:8" ht="21" x14ac:dyDescent="0.35">
      <c r="D79" s="2" t="s">
        <v>28</v>
      </c>
      <c r="E79" s="2" t="s">
        <v>15</v>
      </c>
      <c r="F79" s="2" t="s">
        <v>35</v>
      </c>
      <c r="G79" s="2">
        <v>3773</v>
      </c>
      <c r="H79" s="2">
        <v>165</v>
      </c>
    </row>
    <row r="80" spans="4:8" ht="21" x14ac:dyDescent="0.35">
      <c r="D80" s="2" t="s">
        <v>14</v>
      </c>
      <c r="E80" s="2" t="s">
        <v>15</v>
      </c>
      <c r="F80" s="2" t="s">
        <v>41</v>
      </c>
      <c r="G80" s="2">
        <v>854</v>
      </c>
      <c r="H80" s="2">
        <v>309</v>
      </c>
    </row>
    <row r="81" spans="4:8" ht="21" x14ac:dyDescent="0.35">
      <c r="D81" s="2" t="s">
        <v>17</v>
      </c>
      <c r="E81" s="2" t="s">
        <v>15</v>
      </c>
      <c r="F81" s="2" t="s">
        <v>29</v>
      </c>
      <c r="G81" s="2">
        <v>4970</v>
      </c>
      <c r="H81" s="2">
        <v>156</v>
      </c>
    </row>
    <row r="82" spans="4:8" ht="21" x14ac:dyDescent="0.35">
      <c r="D82" s="2" t="s">
        <v>12</v>
      </c>
      <c r="E82" s="2" t="s">
        <v>10</v>
      </c>
      <c r="F82" s="2" t="s">
        <v>43</v>
      </c>
      <c r="G82" s="2">
        <v>98</v>
      </c>
      <c r="H82" s="2">
        <v>159</v>
      </c>
    </row>
    <row r="83" spans="4:8" ht="21" x14ac:dyDescent="0.35">
      <c r="D83" s="2" t="s">
        <v>26</v>
      </c>
      <c r="E83" s="2" t="s">
        <v>10</v>
      </c>
      <c r="F83" s="2" t="s">
        <v>38</v>
      </c>
      <c r="G83" s="2">
        <v>13391</v>
      </c>
      <c r="H83" s="2">
        <v>201</v>
      </c>
    </row>
    <row r="84" spans="4:8" ht="21" x14ac:dyDescent="0.35">
      <c r="D84" s="2" t="s">
        <v>9</v>
      </c>
      <c r="E84" s="2" t="s">
        <v>18</v>
      </c>
      <c r="F84" s="2" t="s">
        <v>22</v>
      </c>
      <c r="G84" s="2">
        <v>8890</v>
      </c>
      <c r="H84" s="2">
        <v>210</v>
      </c>
    </row>
    <row r="85" spans="4:8" ht="21" x14ac:dyDescent="0.35">
      <c r="D85" s="2" t="s">
        <v>27</v>
      </c>
      <c r="E85" s="2" t="s">
        <v>21</v>
      </c>
      <c r="F85" s="2" t="s">
        <v>32</v>
      </c>
      <c r="G85" s="2">
        <v>56</v>
      </c>
      <c r="H85" s="2">
        <v>51</v>
      </c>
    </row>
    <row r="86" spans="4:8" ht="21" x14ac:dyDescent="0.35">
      <c r="D86" s="2" t="s">
        <v>28</v>
      </c>
      <c r="E86" s="2" t="s">
        <v>15</v>
      </c>
      <c r="F86" s="2" t="s">
        <v>19</v>
      </c>
      <c r="G86" s="2">
        <v>3339</v>
      </c>
      <c r="H86" s="2">
        <v>39</v>
      </c>
    </row>
    <row r="87" spans="4:8" ht="21" x14ac:dyDescent="0.35">
      <c r="D87" s="2" t="s">
        <v>36</v>
      </c>
      <c r="E87" s="2" t="s">
        <v>10</v>
      </c>
      <c r="F87" s="2" t="s">
        <v>16</v>
      </c>
      <c r="G87" s="2">
        <v>3808</v>
      </c>
      <c r="H87" s="2">
        <v>279</v>
      </c>
    </row>
    <row r="88" spans="4:8" ht="21" x14ac:dyDescent="0.35">
      <c r="D88" s="2" t="s">
        <v>36</v>
      </c>
      <c r="E88" s="2" t="s">
        <v>21</v>
      </c>
      <c r="F88" s="2" t="s">
        <v>32</v>
      </c>
      <c r="G88" s="2">
        <v>63</v>
      </c>
      <c r="H88" s="2">
        <v>123</v>
      </c>
    </row>
    <row r="89" spans="4:8" ht="21" x14ac:dyDescent="0.35">
      <c r="D89" s="2" t="s">
        <v>27</v>
      </c>
      <c r="E89" s="2" t="s">
        <v>18</v>
      </c>
      <c r="F89" s="2" t="s">
        <v>40</v>
      </c>
      <c r="G89" s="2">
        <v>7812</v>
      </c>
      <c r="H89" s="2">
        <v>81</v>
      </c>
    </row>
    <row r="90" spans="4:8" ht="21" x14ac:dyDescent="0.35">
      <c r="D90" s="2" t="s">
        <v>6</v>
      </c>
      <c r="E90" s="2" t="s">
        <v>7</v>
      </c>
      <c r="F90" s="2" t="s">
        <v>37</v>
      </c>
      <c r="G90" s="2">
        <v>7693</v>
      </c>
      <c r="H90" s="2">
        <v>21</v>
      </c>
    </row>
    <row r="91" spans="4:8" ht="21" x14ac:dyDescent="0.35">
      <c r="D91" s="2" t="s">
        <v>28</v>
      </c>
      <c r="E91" s="2" t="s">
        <v>15</v>
      </c>
      <c r="F91" s="2" t="s">
        <v>41</v>
      </c>
      <c r="G91" s="2">
        <v>973</v>
      </c>
      <c r="H91" s="2">
        <v>162</v>
      </c>
    </row>
    <row r="92" spans="4:8" ht="21" x14ac:dyDescent="0.35">
      <c r="D92" s="2" t="s">
        <v>36</v>
      </c>
      <c r="E92" s="2" t="s">
        <v>10</v>
      </c>
      <c r="F92" s="2" t="s">
        <v>42</v>
      </c>
      <c r="G92" s="2">
        <v>567</v>
      </c>
      <c r="H92" s="2">
        <v>228</v>
      </c>
    </row>
    <row r="93" spans="4:8" ht="21" x14ac:dyDescent="0.35">
      <c r="D93" s="2" t="s">
        <v>36</v>
      </c>
      <c r="E93" s="2" t="s">
        <v>15</v>
      </c>
      <c r="F93" s="2" t="s">
        <v>33</v>
      </c>
      <c r="G93" s="2">
        <v>2471</v>
      </c>
      <c r="H93" s="2">
        <v>342</v>
      </c>
    </row>
    <row r="94" spans="4:8" ht="21" x14ac:dyDescent="0.35">
      <c r="D94" s="2" t="s">
        <v>26</v>
      </c>
      <c r="E94" s="2" t="s">
        <v>21</v>
      </c>
      <c r="F94" s="2" t="s">
        <v>32</v>
      </c>
      <c r="G94" s="2">
        <v>7189</v>
      </c>
      <c r="H94" s="2">
        <v>54</v>
      </c>
    </row>
    <row r="95" spans="4:8" ht="21" x14ac:dyDescent="0.35">
      <c r="D95" s="2" t="s">
        <v>14</v>
      </c>
      <c r="E95" s="2" t="s">
        <v>10</v>
      </c>
      <c r="F95" s="2" t="s">
        <v>41</v>
      </c>
      <c r="G95" s="2">
        <v>7455</v>
      </c>
      <c r="H95" s="2">
        <v>216</v>
      </c>
    </row>
    <row r="96" spans="4:8" ht="21" x14ac:dyDescent="0.35">
      <c r="D96" s="2" t="s">
        <v>28</v>
      </c>
      <c r="E96" s="2" t="s">
        <v>31</v>
      </c>
      <c r="F96" s="2" t="s">
        <v>43</v>
      </c>
      <c r="G96" s="2">
        <v>3108</v>
      </c>
      <c r="H96" s="2">
        <v>54</v>
      </c>
    </row>
    <row r="97" spans="4:8" ht="21" x14ac:dyDescent="0.35">
      <c r="D97" s="2" t="s">
        <v>17</v>
      </c>
      <c r="E97" s="2" t="s">
        <v>21</v>
      </c>
      <c r="F97" s="2" t="s">
        <v>19</v>
      </c>
      <c r="G97" s="2">
        <v>469</v>
      </c>
      <c r="H97" s="2">
        <v>75</v>
      </c>
    </row>
    <row r="98" spans="4:8" ht="21" x14ac:dyDescent="0.35">
      <c r="D98" s="2" t="s">
        <v>12</v>
      </c>
      <c r="E98" s="2" t="s">
        <v>7</v>
      </c>
      <c r="F98" s="2" t="s">
        <v>35</v>
      </c>
      <c r="G98" s="2">
        <v>2737</v>
      </c>
      <c r="H98" s="2">
        <v>93</v>
      </c>
    </row>
    <row r="99" spans="4:8" ht="21" x14ac:dyDescent="0.35">
      <c r="D99" s="2" t="s">
        <v>12</v>
      </c>
      <c r="E99" s="2" t="s">
        <v>7</v>
      </c>
      <c r="F99" s="2" t="s">
        <v>19</v>
      </c>
      <c r="G99" s="2">
        <v>4305</v>
      </c>
      <c r="H99" s="2">
        <v>156</v>
      </c>
    </row>
    <row r="100" spans="4:8" ht="21" x14ac:dyDescent="0.35">
      <c r="D100" s="2" t="s">
        <v>12</v>
      </c>
      <c r="E100" s="2" t="s">
        <v>21</v>
      </c>
      <c r="F100" s="2" t="s">
        <v>29</v>
      </c>
      <c r="G100" s="2">
        <v>2408</v>
      </c>
      <c r="H100" s="2">
        <v>9</v>
      </c>
    </row>
    <row r="101" spans="4:8" ht="21" x14ac:dyDescent="0.35">
      <c r="D101" s="2" t="s">
        <v>28</v>
      </c>
      <c r="E101" s="2" t="s">
        <v>15</v>
      </c>
      <c r="F101" s="2" t="s">
        <v>37</v>
      </c>
      <c r="G101" s="2">
        <v>1281</v>
      </c>
      <c r="H101" s="2">
        <v>18</v>
      </c>
    </row>
    <row r="102" spans="4:8" ht="21" x14ac:dyDescent="0.35">
      <c r="D102" s="2" t="s">
        <v>6</v>
      </c>
      <c r="E102" s="2" t="s">
        <v>10</v>
      </c>
      <c r="F102" s="2" t="s">
        <v>11</v>
      </c>
      <c r="G102" s="2">
        <v>12348</v>
      </c>
      <c r="H102" s="2">
        <v>234</v>
      </c>
    </row>
    <row r="103" spans="4:8" ht="21" x14ac:dyDescent="0.35">
      <c r="D103" s="2" t="s">
        <v>28</v>
      </c>
      <c r="E103" s="2" t="s">
        <v>31</v>
      </c>
      <c r="F103" s="2" t="s">
        <v>41</v>
      </c>
      <c r="G103" s="2">
        <v>3689</v>
      </c>
      <c r="H103" s="2">
        <v>312</v>
      </c>
    </row>
    <row r="104" spans="4:8" ht="21" x14ac:dyDescent="0.35">
      <c r="D104" s="2" t="s">
        <v>24</v>
      </c>
      <c r="E104" s="2" t="s">
        <v>15</v>
      </c>
      <c r="F104" s="2" t="s">
        <v>37</v>
      </c>
      <c r="G104" s="2">
        <v>2870</v>
      </c>
      <c r="H104" s="2">
        <v>300</v>
      </c>
    </row>
    <row r="105" spans="4:8" ht="21" x14ac:dyDescent="0.35">
      <c r="D105" s="2" t="s">
        <v>27</v>
      </c>
      <c r="E105" s="2" t="s">
        <v>15</v>
      </c>
      <c r="F105" s="2" t="s">
        <v>40</v>
      </c>
      <c r="G105" s="2">
        <v>798</v>
      </c>
      <c r="H105" s="2">
        <v>519</v>
      </c>
    </row>
    <row r="106" spans="4:8" ht="21" x14ac:dyDescent="0.35">
      <c r="D106" s="2" t="s">
        <v>14</v>
      </c>
      <c r="E106" s="2" t="s">
        <v>7</v>
      </c>
      <c r="F106" s="2" t="s">
        <v>42</v>
      </c>
      <c r="G106" s="2">
        <v>2933</v>
      </c>
      <c r="H106" s="2">
        <v>9</v>
      </c>
    </row>
    <row r="107" spans="4:8" ht="21" x14ac:dyDescent="0.35">
      <c r="D107" s="2" t="s">
        <v>26</v>
      </c>
      <c r="E107" s="2" t="s">
        <v>10</v>
      </c>
      <c r="F107" s="2" t="s">
        <v>13</v>
      </c>
      <c r="G107" s="2">
        <v>2744</v>
      </c>
      <c r="H107" s="2">
        <v>9</v>
      </c>
    </row>
    <row r="108" spans="4:8" ht="21" x14ac:dyDescent="0.35">
      <c r="D108" s="2" t="s">
        <v>6</v>
      </c>
      <c r="E108" s="2" t="s">
        <v>15</v>
      </c>
      <c r="F108" s="2" t="s">
        <v>20</v>
      </c>
      <c r="G108" s="2">
        <v>9772</v>
      </c>
      <c r="H108" s="2">
        <v>90</v>
      </c>
    </row>
    <row r="109" spans="4:8" ht="21" x14ac:dyDescent="0.35">
      <c r="D109" s="2" t="s">
        <v>24</v>
      </c>
      <c r="E109" s="2" t="s">
        <v>31</v>
      </c>
      <c r="F109" s="2" t="s">
        <v>19</v>
      </c>
      <c r="G109" s="2">
        <v>1568</v>
      </c>
      <c r="H109" s="2">
        <v>96</v>
      </c>
    </row>
    <row r="110" spans="4:8" ht="21" x14ac:dyDescent="0.35">
      <c r="D110" s="2" t="s">
        <v>27</v>
      </c>
      <c r="E110" s="2" t="s">
        <v>15</v>
      </c>
      <c r="F110" s="2" t="s">
        <v>30</v>
      </c>
      <c r="G110" s="2">
        <v>11417</v>
      </c>
      <c r="H110" s="2">
        <v>21</v>
      </c>
    </row>
    <row r="111" spans="4:8" ht="21" x14ac:dyDescent="0.35">
      <c r="D111" s="2" t="s">
        <v>6</v>
      </c>
      <c r="E111" s="2" t="s">
        <v>31</v>
      </c>
      <c r="F111" s="2" t="s">
        <v>43</v>
      </c>
      <c r="G111" s="2">
        <v>6748</v>
      </c>
      <c r="H111" s="2">
        <v>48</v>
      </c>
    </row>
    <row r="112" spans="4:8" ht="21" x14ac:dyDescent="0.35">
      <c r="D112" s="2" t="s">
        <v>36</v>
      </c>
      <c r="E112" s="2" t="s">
        <v>15</v>
      </c>
      <c r="F112" s="2" t="s">
        <v>40</v>
      </c>
      <c r="G112" s="2">
        <v>1407</v>
      </c>
      <c r="H112" s="2">
        <v>72</v>
      </c>
    </row>
    <row r="113" spans="4:8" ht="21" x14ac:dyDescent="0.35">
      <c r="D113" s="2" t="s">
        <v>9</v>
      </c>
      <c r="E113" s="2" t="s">
        <v>10</v>
      </c>
      <c r="F113" s="2" t="s">
        <v>33</v>
      </c>
      <c r="G113" s="2">
        <v>2023</v>
      </c>
      <c r="H113" s="2">
        <v>168</v>
      </c>
    </row>
    <row r="114" spans="4:8" ht="21" x14ac:dyDescent="0.35">
      <c r="D114" s="2" t="s">
        <v>26</v>
      </c>
      <c r="E114" s="2" t="s">
        <v>18</v>
      </c>
      <c r="F114" s="2" t="s">
        <v>43</v>
      </c>
      <c r="G114" s="2">
        <v>5236</v>
      </c>
      <c r="H114" s="2">
        <v>51</v>
      </c>
    </row>
    <row r="115" spans="4:8" ht="21" x14ac:dyDescent="0.35">
      <c r="D115" s="2" t="s">
        <v>14</v>
      </c>
      <c r="E115" s="2" t="s">
        <v>15</v>
      </c>
      <c r="F115" s="2" t="s">
        <v>37</v>
      </c>
      <c r="G115" s="2">
        <v>1925</v>
      </c>
      <c r="H115" s="2">
        <v>192</v>
      </c>
    </row>
    <row r="116" spans="4:8" ht="21" x14ac:dyDescent="0.35">
      <c r="D116" s="2" t="s">
        <v>24</v>
      </c>
      <c r="E116" s="2" t="s">
        <v>7</v>
      </c>
      <c r="F116" s="2" t="s">
        <v>25</v>
      </c>
      <c r="G116" s="2">
        <v>6608</v>
      </c>
      <c r="H116" s="2">
        <v>225</v>
      </c>
    </row>
    <row r="117" spans="4:8" ht="21" x14ac:dyDescent="0.35">
      <c r="D117" s="2" t="s">
        <v>17</v>
      </c>
      <c r="E117" s="2" t="s">
        <v>31</v>
      </c>
      <c r="F117" s="2" t="s">
        <v>43</v>
      </c>
      <c r="G117" s="2">
        <v>8008</v>
      </c>
      <c r="H117" s="2">
        <v>456</v>
      </c>
    </row>
    <row r="118" spans="4:8" ht="21" x14ac:dyDescent="0.35">
      <c r="D118" s="2" t="s">
        <v>36</v>
      </c>
      <c r="E118" s="2" t="s">
        <v>31</v>
      </c>
      <c r="F118" s="2" t="s">
        <v>19</v>
      </c>
      <c r="G118" s="2">
        <v>1428</v>
      </c>
      <c r="H118" s="2">
        <v>93</v>
      </c>
    </row>
    <row r="119" spans="4:8" ht="21" x14ac:dyDescent="0.35">
      <c r="D119" s="2" t="s">
        <v>17</v>
      </c>
      <c r="E119" s="2" t="s">
        <v>31</v>
      </c>
      <c r="F119" s="2" t="s">
        <v>13</v>
      </c>
      <c r="G119" s="2">
        <v>525</v>
      </c>
      <c r="H119" s="2">
        <v>48</v>
      </c>
    </row>
    <row r="120" spans="4:8" ht="21" x14ac:dyDescent="0.35">
      <c r="D120" s="2" t="s">
        <v>17</v>
      </c>
      <c r="E120" s="2" t="s">
        <v>7</v>
      </c>
      <c r="F120" s="2" t="s">
        <v>16</v>
      </c>
      <c r="G120" s="2">
        <v>1505</v>
      </c>
      <c r="H120" s="2">
        <v>102</v>
      </c>
    </row>
    <row r="121" spans="4:8" ht="21" x14ac:dyDescent="0.35">
      <c r="D121" s="2" t="s">
        <v>24</v>
      </c>
      <c r="E121" s="2" t="s">
        <v>10</v>
      </c>
      <c r="F121" s="2" t="s">
        <v>8</v>
      </c>
      <c r="G121" s="2">
        <v>6755</v>
      </c>
      <c r="H121" s="2">
        <v>252</v>
      </c>
    </row>
    <row r="122" spans="4:8" ht="21" x14ac:dyDescent="0.35">
      <c r="D122" s="2" t="s">
        <v>27</v>
      </c>
      <c r="E122" s="2" t="s">
        <v>7</v>
      </c>
      <c r="F122" s="2" t="s">
        <v>16</v>
      </c>
      <c r="G122" s="2">
        <v>11571</v>
      </c>
      <c r="H122" s="2">
        <v>138</v>
      </c>
    </row>
    <row r="123" spans="4:8" ht="21" x14ac:dyDescent="0.35">
      <c r="D123" s="2" t="s">
        <v>6</v>
      </c>
      <c r="E123" s="2" t="s">
        <v>21</v>
      </c>
      <c r="F123" s="2" t="s">
        <v>19</v>
      </c>
      <c r="G123" s="2">
        <v>2541</v>
      </c>
      <c r="H123" s="2">
        <v>90</v>
      </c>
    </row>
    <row r="124" spans="4:8" ht="21" x14ac:dyDescent="0.35">
      <c r="D124" s="2" t="s">
        <v>14</v>
      </c>
      <c r="E124" s="2" t="s">
        <v>7</v>
      </c>
      <c r="F124" s="2" t="s">
        <v>8</v>
      </c>
      <c r="G124" s="2">
        <v>1526</v>
      </c>
      <c r="H124" s="2">
        <v>240</v>
      </c>
    </row>
    <row r="125" spans="4:8" ht="21" x14ac:dyDescent="0.35">
      <c r="D125" s="2" t="s">
        <v>6</v>
      </c>
      <c r="E125" s="2" t="s">
        <v>21</v>
      </c>
      <c r="F125" s="2" t="s">
        <v>13</v>
      </c>
      <c r="G125" s="2">
        <v>6125</v>
      </c>
      <c r="H125" s="2">
        <v>102</v>
      </c>
    </row>
    <row r="126" spans="4:8" ht="21" x14ac:dyDescent="0.35">
      <c r="D126" s="2" t="s">
        <v>14</v>
      </c>
      <c r="E126" s="2" t="s">
        <v>10</v>
      </c>
      <c r="F126" s="2" t="s">
        <v>40</v>
      </c>
      <c r="G126" s="2">
        <v>847</v>
      </c>
      <c r="H126" s="2">
        <v>129</v>
      </c>
    </row>
    <row r="127" spans="4:8" ht="21" x14ac:dyDescent="0.35">
      <c r="D127" s="2" t="s">
        <v>9</v>
      </c>
      <c r="E127" s="2" t="s">
        <v>10</v>
      </c>
      <c r="F127" s="2" t="s">
        <v>40</v>
      </c>
      <c r="G127" s="2">
        <v>4753</v>
      </c>
      <c r="H127" s="2">
        <v>300</v>
      </c>
    </row>
    <row r="128" spans="4:8" ht="21" x14ac:dyDescent="0.35">
      <c r="D128" s="2" t="s">
        <v>17</v>
      </c>
      <c r="E128" s="2" t="s">
        <v>21</v>
      </c>
      <c r="F128" s="2" t="s">
        <v>20</v>
      </c>
      <c r="G128" s="2">
        <v>959</v>
      </c>
      <c r="H128" s="2">
        <v>135</v>
      </c>
    </row>
    <row r="129" spans="4:8" ht="21" x14ac:dyDescent="0.35">
      <c r="D129" s="2" t="s">
        <v>24</v>
      </c>
      <c r="E129" s="2" t="s">
        <v>10</v>
      </c>
      <c r="F129" s="2" t="s">
        <v>39</v>
      </c>
      <c r="G129" s="2">
        <v>2793</v>
      </c>
      <c r="H129" s="2">
        <v>114</v>
      </c>
    </row>
    <row r="130" spans="4:8" ht="21" x14ac:dyDescent="0.35">
      <c r="D130" s="2" t="s">
        <v>24</v>
      </c>
      <c r="E130" s="2" t="s">
        <v>10</v>
      </c>
      <c r="F130" s="2" t="s">
        <v>25</v>
      </c>
      <c r="G130" s="2">
        <v>4606</v>
      </c>
      <c r="H130" s="2">
        <v>63</v>
      </c>
    </row>
    <row r="131" spans="4:8" ht="21" x14ac:dyDescent="0.35">
      <c r="D131" s="2" t="s">
        <v>24</v>
      </c>
      <c r="E131" s="2" t="s">
        <v>15</v>
      </c>
      <c r="F131" s="2" t="s">
        <v>33</v>
      </c>
      <c r="G131" s="2">
        <v>5551</v>
      </c>
      <c r="H131" s="2">
        <v>252</v>
      </c>
    </row>
    <row r="132" spans="4:8" ht="21" x14ac:dyDescent="0.35">
      <c r="D132" s="2" t="s">
        <v>36</v>
      </c>
      <c r="E132" s="2" t="s">
        <v>15</v>
      </c>
      <c r="F132" s="2" t="s">
        <v>11</v>
      </c>
      <c r="G132" s="2">
        <v>6657</v>
      </c>
      <c r="H132" s="2">
        <v>303</v>
      </c>
    </row>
    <row r="133" spans="4:8" ht="21" x14ac:dyDescent="0.35">
      <c r="D133" s="2" t="s">
        <v>24</v>
      </c>
      <c r="E133" s="2" t="s">
        <v>18</v>
      </c>
      <c r="F133" s="2" t="s">
        <v>29</v>
      </c>
      <c r="G133" s="2">
        <v>4438</v>
      </c>
      <c r="H133" s="2">
        <v>246</v>
      </c>
    </row>
    <row r="134" spans="4:8" ht="21" x14ac:dyDescent="0.35">
      <c r="D134" s="2" t="s">
        <v>9</v>
      </c>
      <c r="E134" s="2" t="s">
        <v>21</v>
      </c>
      <c r="F134" s="2" t="s">
        <v>23</v>
      </c>
      <c r="G134" s="2">
        <v>168</v>
      </c>
      <c r="H134" s="2">
        <v>84</v>
      </c>
    </row>
    <row r="135" spans="4:8" ht="21" x14ac:dyDescent="0.35">
      <c r="D135" s="2" t="s">
        <v>24</v>
      </c>
      <c r="E135" s="2" t="s">
        <v>31</v>
      </c>
      <c r="F135" s="2" t="s">
        <v>29</v>
      </c>
      <c r="G135" s="2">
        <v>7777</v>
      </c>
      <c r="H135" s="2">
        <v>39</v>
      </c>
    </row>
    <row r="136" spans="4:8" ht="21" x14ac:dyDescent="0.35">
      <c r="D136" s="2" t="s">
        <v>26</v>
      </c>
      <c r="E136" s="2" t="s">
        <v>15</v>
      </c>
      <c r="F136" s="2" t="s">
        <v>29</v>
      </c>
      <c r="G136" s="2">
        <v>3339</v>
      </c>
      <c r="H136" s="2">
        <v>348</v>
      </c>
    </row>
    <row r="137" spans="4:8" ht="21" x14ac:dyDescent="0.35">
      <c r="D137" s="2" t="s">
        <v>24</v>
      </c>
      <c r="E137" s="2" t="s">
        <v>7</v>
      </c>
      <c r="F137" s="2" t="s">
        <v>20</v>
      </c>
      <c r="G137" s="2">
        <v>6391</v>
      </c>
      <c r="H137" s="2">
        <v>48</v>
      </c>
    </row>
    <row r="138" spans="4:8" ht="21" x14ac:dyDescent="0.35">
      <c r="D138" s="2" t="s">
        <v>26</v>
      </c>
      <c r="E138" s="2" t="s">
        <v>7</v>
      </c>
      <c r="F138" s="2" t="s">
        <v>23</v>
      </c>
      <c r="G138" s="2">
        <v>518</v>
      </c>
      <c r="H138" s="2">
        <v>75</v>
      </c>
    </row>
    <row r="139" spans="4:8" ht="21" x14ac:dyDescent="0.35">
      <c r="D139" s="2" t="s">
        <v>24</v>
      </c>
      <c r="E139" s="2" t="s">
        <v>21</v>
      </c>
      <c r="F139" s="2" t="s">
        <v>41</v>
      </c>
      <c r="G139" s="2">
        <v>5677</v>
      </c>
      <c r="H139" s="2">
        <v>258</v>
      </c>
    </row>
    <row r="140" spans="4:8" ht="21" x14ac:dyDescent="0.35">
      <c r="D140" s="2" t="s">
        <v>17</v>
      </c>
      <c r="E140" s="2" t="s">
        <v>18</v>
      </c>
      <c r="F140" s="2" t="s">
        <v>29</v>
      </c>
      <c r="G140" s="2">
        <v>6048</v>
      </c>
      <c r="H140" s="2">
        <v>27</v>
      </c>
    </row>
    <row r="141" spans="4:8" ht="21" x14ac:dyDescent="0.35">
      <c r="D141" s="2" t="s">
        <v>9</v>
      </c>
      <c r="E141" s="2" t="s">
        <v>21</v>
      </c>
      <c r="F141" s="2" t="s">
        <v>11</v>
      </c>
      <c r="G141" s="2">
        <v>3752</v>
      </c>
      <c r="H141" s="2">
        <v>213</v>
      </c>
    </row>
    <row r="142" spans="4:8" ht="21" x14ac:dyDescent="0.35">
      <c r="D142" s="2" t="s">
        <v>26</v>
      </c>
      <c r="E142" s="2" t="s">
        <v>10</v>
      </c>
      <c r="F142" s="2" t="s">
        <v>33</v>
      </c>
      <c r="G142" s="2">
        <v>4480</v>
      </c>
      <c r="H142" s="2">
        <v>357</v>
      </c>
    </row>
    <row r="143" spans="4:8" ht="21" x14ac:dyDescent="0.35">
      <c r="D143" s="2" t="s">
        <v>12</v>
      </c>
      <c r="E143" s="2" t="s">
        <v>7</v>
      </c>
      <c r="F143" s="2" t="s">
        <v>13</v>
      </c>
      <c r="G143" s="2">
        <v>259</v>
      </c>
      <c r="H143" s="2">
        <v>207</v>
      </c>
    </row>
    <row r="144" spans="4:8" ht="21" x14ac:dyDescent="0.35">
      <c r="D144" s="2" t="s">
        <v>9</v>
      </c>
      <c r="E144" s="2" t="s">
        <v>7</v>
      </c>
      <c r="F144" s="2" t="s">
        <v>8</v>
      </c>
      <c r="G144" s="2">
        <v>42</v>
      </c>
      <c r="H144" s="2">
        <v>150</v>
      </c>
    </row>
    <row r="145" spans="4:8" ht="21" x14ac:dyDescent="0.35">
      <c r="D145" s="2" t="s">
        <v>14</v>
      </c>
      <c r="E145" s="2" t="s">
        <v>15</v>
      </c>
      <c r="F145" s="2" t="s">
        <v>43</v>
      </c>
      <c r="G145" s="2">
        <v>98</v>
      </c>
      <c r="H145" s="2">
        <v>204</v>
      </c>
    </row>
    <row r="146" spans="4:8" ht="21" x14ac:dyDescent="0.35">
      <c r="D146" s="2" t="s">
        <v>24</v>
      </c>
      <c r="E146" s="2" t="s">
        <v>10</v>
      </c>
      <c r="F146" s="2" t="s">
        <v>40</v>
      </c>
      <c r="G146" s="2">
        <v>2478</v>
      </c>
      <c r="H146" s="2">
        <v>21</v>
      </c>
    </row>
    <row r="147" spans="4:8" ht="21" x14ac:dyDescent="0.35">
      <c r="D147" s="2" t="s">
        <v>14</v>
      </c>
      <c r="E147" s="2" t="s">
        <v>31</v>
      </c>
      <c r="F147" s="2" t="s">
        <v>20</v>
      </c>
      <c r="G147" s="2">
        <v>7847</v>
      </c>
      <c r="H147" s="2">
        <v>174</v>
      </c>
    </row>
    <row r="148" spans="4:8" ht="21" x14ac:dyDescent="0.35">
      <c r="D148" s="2" t="s">
        <v>27</v>
      </c>
      <c r="E148" s="2" t="s">
        <v>7</v>
      </c>
      <c r="F148" s="2" t="s">
        <v>29</v>
      </c>
      <c r="G148" s="2">
        <v>9926</v>
      </c>
      <c r="H148" s="2">
        <v>201</v>
      </c>
    </row>
    <row r="149" spans="4:8" ht="21" x14ac:dyDescent="0.35">
      <c r="D149" s="2" t="s">
        <v>9</v>
      </c>
      <c r="E149" s="2" t="s">
        <v>21</v>
      </c>
      <c r="F149" s="2" t="s">
        <v>32</v>
      </c>
      <c r="G149" s="2">
        <v>819</v>
      </c>
      <c r="H149" s="2">
        <v>510</v>
      </c>
    </row>
    <row r="150" spans="4:8" ht="21" x14ac:dyDescent="0.35">
      <c r="D150" s="2" t="s">
        <v>17</v>
      </c>
      <c r="E150" s="2" t="s">
        <v>18</v>
      </c>
      <c r="F150" s="2" t="s">
        <v>33</v>
      </c>
      <c r="G150" s="2">
        <v>3052</v>
      </c>
      <c r="H150" s="2">
        <v>378</v>
      </c>
    </row>
    <row r="151" spans="4:8" ht="21" x14ac:dyDescent="0.35">
      <c r="D151" s="2" t="s">
        <v>12</v>
      </c>
      <c r="E151" s="2" t="s">
        <v>31</v>
      </c>
      <c r="F151" s="2" t="s">
        <v>42</v>
      </c>
      <c r="G151" s="2">
        <v>6832</v>
      </c>
      <c r="H151" s="2">
        <v>27</v>
      </c>
    </row>
    <row r="152" spans="4:8" ht="21" x14ac:dyDescent="0.35">
      <c r="D152" s="2" t="s">
        <v>27</v>
      </c>
      <c r="E152" s="2" t="s">
        <v>18</v>
      </c>
      <c r="F152" s="2" t="s">
        <v>30</v>
      </c>
      <c r="G152" s="2">
        <v>2016</v>
      </c>
      <c r="H152" s="2">
        <v>117</v>
      </c>
    </row>
    <row r="153" spans="4:8" ht="21" x14ac:dyDescent="0.35">
      <c r="D153" s="2" t="s">
        <v>17</v>
      </c>
      <c r="E153" s="2" t="s">
        <v>21</v>
      </c>
      <c r="F153" s="2" t="s">
        <v>42</v>
      </c>
      <c r="G153" s="2">
        <v>7322</v>
      </c>
      <c r="H153" s="2">
        <v>36</v>
      </c>
    </row>
    <row r="154" spans="4:8" ht="21" x14ac:dyDescent="0.35">
      <c r="D154" s="2" t="s">
        <v>9</v>
      </c>
      <c r="E154" s="2" t="s">
        <v>10</v>
      </c>
      <c r="F154" s="2" t="s">
        <v>20</v>
      </c>
      <c r="G154" s="2">
        <v>357</v>
      </c>
      <c r="H154" s="2">
        <v>126</v>
      </c>
    </row>
    <row r="155" spans="4:8" ht="21" x14ac:dyDescent="0.35">
      <c r="D155" s="2" t="s">
        <v>12</v>
      </c>
      <c r="E155" s="2" t="s">
        <v>18</v>
      </c>
      <c r="F155" s="2" t="s">
        <v>19</v>
      </c>
      <c r="G155" s="2">
        <v>3192</v>
      </c>
      <c r="H155" s="2">
        <v>72</v>
      </c>
    </row>
    <row r="156" spans="4:8" ht="21" x14ac:dyDescent="0.35">
      <c r="D156" s="2" t="s">
        <v>24</v>
      </c>
      <c r="E156" s="2" t="s">
        <v>15</v>
      </c>
      <c r="F156" s="2" t="s">
        <v>23</v>
      </c>
      <c r="G156" s="2">
        <v>8435</v>
      </c>
      <c r="H156" s="2">
        <v>42</v>
      </c>
    </row>
    <row r="157" spans="4:8" ht="21" x14ac:dyDescent="0.35">
      <c r="D157" s="2" t="s">
        <v>6</v>
      </c>
      <c r="E157" s="2" t="s">
        <v>18</v>
      </c>
      <c r="F157" s="2" t="s">
        <v>33</v>
      </c>
      <c r="G157" s="2">
        <v>0</v>
      </c>
      <c r="H157" s="2">
        <v>135</v>
      </c>
    </row>
    <row r="158" spans="4:8" ht="21" x14ac:dyDescent="0.35">
      <c r="D158" s="2" t="s">
        <v>24</v>
      </c>
      <c r="E158" s="2" t="s">
        <v>31</v>
      </c>
      <c r="F158" s="2" t="s">
        <v>39</v>
      </c>
      <c r="G158" s="2">
        <v>8862</v>
      </c>
      <c r="H158" s="2">
        <v>189</v>
      </c>
    </row>
    <row r="159" spans="4:8" ht="21" x14ac:dyDescent="0.35">
      <c r="D159" s="2" t="s">
        <v>17</v>
      </c>
      <c r="E159" s="2" t="s">
        <v>7</v>
      </c>
      <c r="F159" s="2" t="s">
        <v>41</v>
      </c>
      <c r="G159" s="2">
        <v>3556</v>
      </c>
      <c r="H159" s="2">
        <v>459</v>
      </c>
    </row>
    <row r="160" spans="4:8" ht="21" x14ac:dyDescent="0.35">
      <c r="D160" s="2" t="s">
        <v>26</v>
      </c>
      <c r="E160" s="2" t="s">
        <v>31</v>
      </c>
      <c r="F160" s="2" t="s">
        <v>38</v>
      </c>
      <c r="G160" s="2">
        <v>7280</v>
      </c>
      <c r="H160" s="2">
        <v>201</v>
      </c>
    </row>
    <row r="161" spans="4:8" ht="21" x14ac:dyDescent="0.35">
      <c r="D161" s="2" t="s">
        <v>17</v>
      </c>
      <c r="E161" s="2" t="s">
        <v>31</v>
      </c>
      <c r="F161" s="2" t="s">
        <v>8</v>
      </c>
      <c r="G161" s="2">
        <v>3402</v>
      </c>
      <c r="H161" s="2">
        <v>366</v>
      </c>
    </row>
    <row r="162" spans="4:8" ht="21" x14ac:dyDescent="0.35">
      <c r="D162" s="2" t="s">
        <v>28</v>
      </c>
      <c r="E162" s="2" t="s">
        <v>7</v>
      </c>
      <c r="F162" s="2" t="s">
        <v>33</v>
      </c>
      <c r="G162" s="2">
        <v>4592</v>
      </c>
      <c r="H162" s="2">
        <v>324</v>
      </c>
    </row>
    <row r="163" spans="4:8" ht="21" x14ac:dyDescent="0.35">
      <c r="D163" s="2" t="s">
        <v>12</v>
      </c>
      <c r="E163" s="2" t="s">
        <v>10</v>
      </c>
      <c r="F163" s="2" t="s">
        <v>38</v>
      </c>
      <c r="G163" s="2">
        <v>7833</v>
      </c>
      <c r="H163" s="2">
        <v>243</v>
      </c>
    </row>
    <row r="164" spans="4:8" ht="21" x14ac:dyDescent="0.35">
      <c r="D164" s="2" t="s">
        <v>27</v>
      </c>
      <c r="E164" s="2" t="s">
        <v>18</v>
      </c>
      <c r="F164" s="2" t="s">
        <v>42</v>
      </c>
      <c r="G164" s="2">
        <v>7651</v>
      </c>
      <c r="H164" s="2">
        <v>213</v>
      </c>
    </row>
    <row r="165" spans="4:8" ht="21" x14ac:dyDescent="0.35">
      <c r="D165" s="2" t="s">
        <v>6</v>
      </c>
      <c r="E165" s="2" t="s">
        <v>10</v>
      </c>
      <c r="F165" s="2" t="s">
        <v>8</v>
      </c>
      <c r="G165" s="2">
        <v>2275</v>
      </c>
      <c r="H165" s="2">
        <v>447</v>
      </c>
    </row>
    <row r="166" spans="4:8" ht="21" x14ac:dyDescent="0.35">
      <c r="D166" s="2" t="s">
        <v>6</v>
      </c>
      <c r="E166" s="2" t="s">
        <v>21</v>
      </c>
      <c r="F166" s="2" t="s">
        <v>32</v>
      </c>
      <c r="G166" s="2">
        <v>5670</v>
      </c>
      <c r="H166" s="2">
        <v>297</v>
      </c>
    </row>
    <row r="167" spans="4:8" ht="21" x14ac:dyDescent="0.35">
      <c r="D167" s="2" t="s">
        <v>24</v>
      </c>
      <c r="E167" s="2" t="s">
        <v>10</v>
      </c>
      <c r="F167" s="2" t="s">
        <v>30</v>
      </c>
      <c r="G167" s="2">
        <v>2135</v>
      </c>
      <c r="H167" s="2">
        <v>27</v>
      </c>
    </row>
    <row r="168" spans="4:8" ht="21" x14ac:dyDescent="0.35">
      <c r="D168" s="2" t="s">
        <v>6</v>
      </c>
      <c r="E168" s="2" t="s">
        <v>31</v>
      </c>
      <c r="F168" s="2" t="s">
        <v>35</v>
      </c>
      <c r="G168" s="2">
        <v>2779</v>
      </c>
      <c r="H168" s="2">
        <v>75</v>
      </c>
    </row>
    <row r="169" spans="4:8" ht="21" x14ac:dyDescent="0.35">
      <c r="D169" s="2" t="s">
        <v>36</v>
      </c>
      <c r="E169" s="2" t="s">
        <v>18</v>
      </c>
      <c r="F169" s="2" t="s">
        <v>20</v>
      </c>
      <c r="G169" s="2">
        <v>12950</v>
      </c>
      <c r="H169" s="2">
        <v>30</v>
      </c>
    </row>
    <row r="170" spans="4:8" ht="21" x14ac:dyDescent="0.35">
      <c r="D170" s="2" t="s">
        <v>24</v>
      </c>
      <c r="E170" s="2" t="s">
        <v>15</v>
      </c>
      <c r="F170" s="2" t="s">
        <v>16</v>
      </c>
      <c r="G170" s="2">
        <v>2646</v>
      </c>
      <c r="H170" s="2">
        <v>177</v>
      </c>
    </row>
    <row r="171" spans="4:8" ht="21" x14ac:dyDescent="0.35">
      <c r="D171" s="2" t="s">
        <v>6</v>
      </c>
      <c r="E171" s="2" t="s">
        <v>31</v>
      </c>
      <c r="F171" s="2" t="s">
        <v>20</v>
      </c>
      <c r="G171" s="2">
        <v>3794</v>
      </c>
      <c r="H171" s="2">
        <v>159</v>
      </c>
    </row>
    <row r="172" spans="4:8" ht="21" x14ac:dyDescent="0.35">
      <c r="D172" s="2" t="s">
        <v>28</v>
      </c>
      <c r="E172" s="2" t="s">
        <v>10</v>
      </c>
      <c r="F172" s="2" t="s">
        <v>20</v>
      </c>
      <c r="G172" s="2">
        <v>819</v>
      </c>
      <c r="H172" s="2">
        <v>306</v>
      </c>
    </row>
    <row r="173" spans="4:8" ht="21" x14ac:dyDescent="0.35">
      <c r="D173" s="2" t="s">
        <v>28</v>
      </c>
      <c r="E173" s="2" t="s">
        <v>31</v>
      </c>
      <c r="F173" s="2" t="s">
        <v>34</v>
      </c>
      <c r="G173" s="2">
        <v>2583</v>
      </c>
      <c r="H173" s="2">
        <v>18</v>
      </c>
    </row>
    <row r="174" spans="4:8" ht="21" x14ac:dyDescent="0.35">
      <c r="D174" s="2" t="s">
        <v>24</v>
      </c>
      <c r="E174" s="2" t="s">
        <v>10</v>
      </c>
      <c r="F174" s="2" t="s">
        <v>37</v>
      </c>
      <c r="G174" s="2">
        <v>4585</v>
      </c>
      <c r="H174" s="2">
        <v>240</v>
      </c>
    </row>
    <row r="175" spans="4:8" ht="21" x14ac:dyDescent="0.35">
      <c r="D175" s="2" t="s">
        <v>26</v>
      </c>
      <c r="E175" s="2" t="s">
        <v>31</v>
      </c>
      <c r="F175" s="2" t="s">
        <v>20</v>
      </c>
      <c r="G175" s="2">
        <v>1652</v>
      </c>
      <c r="H175" s="2">
        <v>93</v>
      </c>
    </row>
    <row r="176" spans="4:8" ht="21" x14ac:dyDescent="0.35">
      <c r="D176" s="2" t="s">
        <v>36</v>
      </c>
      <c r="E176" s="2" t="s">
        <v>31</v>
      </c>
      <c r="F176" s="2" t="s">
        <v>43</v>
      </c>
      <c r="G176" s="2">
        <v>4991</v>
      </c>
      <c r="H176" s="2">
        <v>9</v>
      </c>
    </row>
    <row r="177" spans="4:8" ht="21" x14ac:dyDescent="0.35">
      <c r="D177" s="2" t="s">
        <v>9</v>
      </c>
      <c r="E177" s="2" t="s">
        <v>31</v>
      </c>
      <c r="F177" s="2" t="s">
        <v>30</v>
      </c>
      <c r="G177" s="2">
        <v>2009</v>
      </c>
      <c r="H177" s="2">
        <v>219</v>
      </c>
    </row>
    <row r="178" spans="4:8" ht="21" x14ac:dyDescent="0.35">
      <c r="D178" s="2" t="s">
        <v>27</v>
      </c>
      <c r="E178" s="2" t="s">
        <v>18</v>
      </c>
      <c r="F178" s="2" t="s">
        <v>23</v>
      </c>
      <c r="G178" s="2">
        <v>1568</v>
      </c>
      <c r="H178" s="2">
        <v>141</v>
      </c>
    </row>
    <row r="179" spans="4:8" ht="21" x14ac:dyDescent="0.35">
      <c r="D179" s="2" t="s">
        <v>14</v>
      </c>
      <c r="E179" s="2" t="s">
        <v>7</v>
      </c>
      <c r="F179" s="2" t="s">
        <v>34</v>
      </c>
      <c r="G179" s="2">
        <v>3388</v>
      </c>
      <c r="H179" s="2">
        <v>123</v>
      </c>
    </row>
    <row r="180" spans="4:8" ht="21" x14ac:dyDescent="0.35">
      <c r="D180" s="2" t="s">
        <v>6</v>
      </c>
      <c r="E180" s="2" t="s">
        <v>21</v>
      </c>
      <c r="F180" s="2" t="s">
        <v>39</v>
      </c>
      <c r="G180" s="2">
        <v>623</v>
      </c>
      <c r="H180" s="2">
        <v>51</v>
      </c>
    </row>
    <row r="181" spans="4:8" ht="21" x14ac:dyDescent="0.35">
      <c r="D181" s="2" t="s">
        <v>17</v>
      </c>
      <c r="E181" s="2" t="s">
        <v>15</v>
      </c>
      <c r="F181" s="2" t="s">
        <v>13</v>
      </c>
      <c r="G181" s="2">
        <v>10073</v>
      </c>
      <c r="H181" s="2">
        <v>120</v>
      </c>
    </row>
    <row r="182" spans="4:8" ht="21" x14ac:dyDescent="0.35">
      <c r="D182" s="2" t="s">
        <v>9</v>
      </c>
      <c r="E182" s="2" t="s">
        <v>18</v>
      </c>
      <c r="F182" s="2" t="s">
        <v>43</v>
      </c>
      <c r="G182" s="2">
        <v>1561</v>
      </c>
      <c r="H182" s="2">
        <v>27</v>
      </c>
    </row>
    <row r="183" spans="4:8" ht="21" x14ac:dyDescent="0.35">
      <c r="D183" s="2" t="s">
        <v>12</v>
      </c>
      <c r="E183" s="2" t="s">
        <v>15</v>
      </c>
      <c r="F183" s="2" t="s">
        <v>40</v>
      </c>
      <c r="G183" s="2">
        <v>11522</v>
      </c>
      <c r="H183" s="2">
        <v>204</v>
      </c>
    </row>
    <row r="184" spans="4:8" ht="21" x14ac:dyDescent="0.35">
      <c r="D184" s="2" t="s">
        <v>17</v>
      </c>
      <c r="E184" s="2" t="s">
        <v>21</v>
      </c>
      <c r="F184" s="2" t="s">
        <v>32</v>
      </c>
      <c r="G184" s="2">
        <v>2317</v>
      </c>
      <c r="H184" s="2">
        <v>123</v>
      </c>
    </row>
    <row r="185" spans="4:8" ht="21" x14ac:dyDescent="0.35">
      <c r="D185" s="2" t="s">
        <v>36</v>
      </c>
      <c r="E185" s="2" t="s">
        <v>7</v>
      </c>
      <c r="F185" s="2" t="s">
        <v>41</v>
      </c>
      <c r="G185" s="2">
        <v>3059</v>
      </c>
      <c r="H185" s="2">
        <v>27</v>
      </c>
    </row>
    <row r="186" spans="4:8" ht="21" x14ac:dyDescent="0.35">
      <c r="D186" s="2" t="s">
        <v>14</v>
      </c>
      <c r="E186" s="2" t="s">
        <v>7</v>
      </c>
      <c r="F186" s="2" t="s">
        <v>43</v>
      </c>
      <c r="G186" s="2">
        <v>2324</v>
      </c>
      <c r="H186" s="2">
        <v>177</v>
      </c>
    </row>
    <row r="187" spans="4:8" ht="21" x14ac:dyDescent="0.35">
      <c r="D187" s="2" t="s">
        <v>28</v>
      </c>
      <c r="E187" s="2" t="s">
        <v>18</v>
      </c>
      <c r="F187" s="2" t="s">
        <v>43</v>
      </c>
      <c r="G187" s="2">
        <v>4956</v>
      </c>
      <c r="H187" s="2">
        <v>171</v>
      </c>
    </row>
    <row r="188" spans="4:8" ht="21" x14ac:dyDescent="0.35">
      <c r="D188" s="2" t="s">
        <v>36</v>
      </c>
      <c r="E188" s="2" t="s">
        <v>31</v>
      </c>
      <c r="F188" s="2" t="s">
        <v>37</v>
      </c>
      <c r="G188" s="2">
        <v>5355</v>
      </c>
      <c r="H188" s="2">
        <v>204</v>
      </c>
    </row>
    <row r="189" spans="4:8" ht="21" x14ac:dyDescent="0.35">
      <c r="D189" s="2" t="s">
        <v>28</v>
      </c>
      <c r="E189" s="2" t="s">
        <v>31</v>
      </c>
      <c r="F189" s="2" t="s">
        <v>25</v>
      </c>
      <c r="G189" s="2">
        <v>7259</v>
      </c>
      <c r="H189" s="2">
        <v>276</v>
      </c>
    </row>
    <row r="190" spans="4:8" ht="21" x14ac:dyDescent="0.35">
      <c r="D190" s="2" t="s">
        <v>9</v>
      </c>
      <c r="E190" s="2" t="s">
        <v>7</v>
      </c>
      <c r="F190" s="2" t="s">
        <v>43</v>
      </c>
      <c r="G190" s="2">
        <v>6279</v>
      </c>
      <c r="H190" s="2">
        <v>45</v>
      </c>
    </row>
    <row r="191" spans="4:8" ht="21" x14ac:dyDescent="0.35">
      <c r="D191" s="2" t="s">
        <v>6</v>
      </c>
      <c r="E191" s="2" t="s">
        <v>21</v>
      </c>
      <c r="F191" s="2" t="s">
        <v>33</v>
      </c>
      <c r="G191" s="2">
        <v>2541</v>
      </c>
      <c r="H191" s="2">
        <v>45</v>
      </c>
    </row>
    <row r="192" spans="4:8" ht="21" x14ac:dyDescent="0.35">
      <c r="D192" s="2" t="s">
        <v>17</v>
      </c>
      <c r="E192" s="2" t="s">
        <v>10</v>
      </c>
      <c r="F192" s="2" t="s">
        <v>40</v>
      </c>
      <c r="G192" s="2">
        <v>3864</v>
      </c>
      <c r="H192" s="2">
        <v>177</v>
      </c>
    </row>
    <row r="193" spans="4:8" ht="21" x14ac:dyDescent="0.35">
      <c r="D193" s="2" t="s">
        <v>26</v>
      </c>
      <c r="E193" s="2" t="s">
        <v>15</v>
      </c>
      <c r="F193" s="2" t="s">
        <v>32</v>
      </c>
      <c r="G193" s="2">
        <v>6146</v>
      </c>
      <c r="H193" s="2">
        <v>63</v>
      </c>
    </row>
    <row r="194" spans="4:8" ht="21" x14ac:dyDescent="0.35">
      <c r="D194" s="2" t="s">
        <v>12</v>
      </c>
      <c r="E194" s="2" t="s">
        <v>18</v>
      </c>
      <c r="F194" s="2" t="s">
        <v>16</v>
      </c>
      <c r="G194" s="2">
        <v>2639</v>
      </c>
      <c r="H194" s="2">
        <v>204</v>
      </c>
    </row>
    <row r="195" spans="4:8" ht="21" x14ac:dyDescent="0.35">
      <c r="D195" s="2" t="s">
        <v>9</v>
      </c>
      <c r="E195" s="2" t="s">
        <v>7</v>
      </c>
      <c r="F195" s="2" t="s">
        <v>23</v>
      </c>
      <c r="G195" s="2">
        <v>1890</v>
      </c>
      <c r="H195" s="2">
        <v>195</v>
      </c>
    </row>
    <row r="196" spans="4:8" ht="21" x14ac:dyDescent="0.35">
      <c r="D196" s="2" t="s">
        <v>24</v>
      </c>
      <c r="E196" s="2" t="s">
        <v>31</v>
      </c>
      <c r="F196" s="2" t="s">
        <v>25</v>
      </c>
      <c r="G196" s="2">
        <v>1932</v>
      </c>
      <c r="H196" s="2">
        <v>369</v>
      </c>
    </row>
    <row r="197" spans="4:8" ht="21" x14ac:dyDescent="0.35">
      <c r="D197" s="2" t="s">
        <v>28</v>
      </c>
      <c r="E197" s="2" t="s">
        <v>31</v>
      </c>
      <c r="F197" s="2" t="s">
        <v>19</v>
      </c>
      <c r="G197" s="2">
        <v>6300</v>
      </c>
      <c r="H197" s="2">
        <v>42</v>
      </c>
    </row>
    <row r="198" spans="4:8" ht="21" x14ac:dyDescent="0.35">
      <c r="D198" s="2" t="s">
        <v>17</v>
      </c>
      <c r="E198" s="2" t="s">
        <v>7</v>
      </c>
      <c r="F198" s="2" t="s">
        <v>8</v>
      </c>
      <c r="G198" s="2">
        <v>560</v>
      </c>
      <c r="H198" s="2">
        <v>81</v>
      </c>
    </row>
    <row r="199" spans="4:8" ht="21" x14ac:dyDescent="0.35">
      <c r="D199" s="2" t="s">
        <v>12</v>
      </c>
      <c r="E199" s="2" t="s">
        <v>7</v>
      </c>
      <c r="F199" s="2" t="s">
        <v>43</v>
      </c>
      <c r="G199" s="2">
        <v>2856</v>
      </c>
      <c r="H199" s="2">
        <v>246</v>
      </c>
    </row>
    <row r="200" spans="4:8" ht="21" x14ac:dyDescent="0.35">
      <c r="D200" s="2" t="s">
        <v>12</v>
      </c>
      <c r="E200" s="2" t="s">
        <v>31</v>
      </c>
      <c r="F200" s="2" t="s">
        <v>29</v>
      </c>
      <c r="G200" s="2">
        <v>707</v>
      </c>
      <c r="H200" s="2">
        <v>174</v>
      </c>
    </row>
    <row r="201" spans="4:8" ht="21" x14ac:dyDescent="0.35">
      <c r="D201" s="2" t="s">
        <v>9</v>
      </c>
      <c r="E201" s="2" t="s">
        <v>10</v>
      </c>
      <c r="F201" s="2" t="s">
        <v>8</v>
      </c>
      <c r="G201" s="2">
        <v>3598</v>
      </c>
      <c r="H201" s="2">
        <v>81</v>
      </c>
    </row>
    <row r="202" spans="4:8" ht="21" x14ac:dyDescent="0.35">
      <c r="D202" s="2" t="s">
        <v>6</v>
      </c>
      <c r="E202" s="2" t="s">
        <v>10</v>
      </c>
      <c r="F202" s="2" t="s">
        <v>23</v>
      </c>
      <c r="G202" s="2">
        <v>6853</v>
      </c>
      <c r="H202" s="2">
        <v>372</v>
      </c>
    </row>
    <row r="203" spans="4:8" ht="21" x14ac:dyDescent="0.35">
      <c r="D203" s="2" t="s">
        <v>6</v>
      </c>
      <c r="E203" s="2" t="s">
        <v>10</v>
      </c>
      <c r="F203" s="2" t="s">
        <v>30</v>
      </c>
      <c r="G203" s="2">
        <v>4725</v>
      </c>
      <c r="H203" s="2">
        <v>174</v>
      </c>
    </row>
    <row r="204" spans="4:8" ht="21" x14ac:dyDescent="0.35">
      <c r="D204" s="2" t="s">
        <v>14</v>
      </c>
      <c r="E204" s="2" t="s">
        <v>15</v>
      </c>
      <c r="F204" s="2" t="s">
        <v>11</v>
      </c>
      <c r="G204" s="2">
        <v>10304</v>
      </c>
      <c r="H204" s="2">
        <v>84</v>
      </c>
    </row>
    <row r="205" spans="4:8" ht="21" x14ac:dyDescent="0.35">
      <c r="D205" s="2" t="s">
        <v>14</v>
      </c>
      <c r="E205" s="2" t="s">
        <v>31</v>
      </c>
      <c r="F205" s="2" t="s">
        <v>30</v>
      </c>
      <c r="G205" s="2">
        <v>1274</v>
      </c>
      <c r="H205" s="2">
        <v>225</v>
      </c>
    </row>
    <row r="206" spans="4:8" ht="21" x14ac:dyDescent="0.35">
      <c r="D206" s="2" t="s">
        <v>26</v>
      </c>
      <c r="E206" s="2" t="s">
        <v>15</v>
      </c>
      <c r="F206" s="2" t="s">
        <v>8</v>
      </c>
      <c r="G206" s="2">
        <v>1526</v>
      </c>
      <c r="H206" s="2">
        <v>105</v>
      </c>
    </row>
    <row r="207" spans="4:8" ht="21" x14ac:dyDescent="0.35">
      <c r="D207" s="2" t="s">
        <v>6</v>
      </c>
      <c r="E207" s="2" t="s">
        <v>18</v>
      </c>
      <c r="F207" s="2" t="s">
        <v>41</v>
      </c>
      <c r="G207" s="2">
        <v>3101</v>
      </c>
      <c r="H207" s="2">
        <v>225</v>
      </c>
    </row>
    <row r="208" spans="4:8" ht="21" x14ac:dyDescent="0.35">
      <c r="D208" s="2" t="s">
        <v>27</v>
      </c>
      <c r="E208" s="2" t="s">
        <v>7</v>
      </c>
      <c r="F208" s="2" t="s">
        <v>25</v>
      </c>
      <c r="G208" s="2">
        <v>1057</v>
      </c>
      <c r="H208" s="2">
        <v>54</v>
      </c>
    </row>
    <row r="209" spans="4:8" ht="21" x14ac:dyDescent="0.35">
      <c r="D209" s="2" t="s">
        <v>24</v>
      </c>
      <c r="E209" s="2" t="s">
        <v>7</v>
      </c>
      <c r="F209" s="2" t="s">
        <v>43</v>
      </c>
      <c r="G209" s="2">
        <v>5306</v>
      </c>
      <c r="H209" s="2">
        <v>0</v>
      </c>
    </row>
    <row r="210" spans="4:8" ht="21" x14ac:dyDescent="0.35">
      <c r="D210" s="2" t="s">
        <v>26</v>
      </c>
      <c r="E210" s="2" t="s">
        <v>18</v>
      </c>
      <c r="F210" s="2" t="s">
        <v>39</v>
      </c>
      <c r="G210" s="2">
        <v>4018</v>
      </c>
      <c r="H210" s="2">
        <v>171</v>
      </c>
    </row>
    <row r="211" spans="4:8" ht="21" x14ac:dyDescent="0.35">
      <c r="D211" s="2" t="s">
        <v>12</v>
      </c>
      <c r="E211" s="2" t="s">
        <v>31</v>
      </c>
      <c r="F211" s="2" t="s">
        <v>30</v>
      </c>
      <c r="G211" s="2">
        <v>938</v>
      </c>
      <c r="H211" s="2">
        <v>189</v>
      </c>
    </row>
    <row r="212" spans="4:8" ht="21" x14ac:dyDescent="0.35">
      <c r="D212" s="2" t="s">
        <v>24</v>
      </c>
      <c r="E212" s="2" t="s">
        <v>21</v>
      </c>
      <c r="F212" s="2" t="s">
        <v>16</v>
      </c>
      <c r="G212" s="2">
        <v>1778</v>
      </c>
      <c r="H212" s="2">
        <v>270</v>
      </c>
    </row>
    <row r="213" spans="4:8" ht="21" x14ac:dyDescent="0.35">
      <c r="D213" s="2" t="s">
        <v>17</v>
      </c>
      <c r="E213" s="2" t="s">
        <v>18</v>
      </c>
      <c r="F213" s="2" t="s">
        <v>8</v>
      </c>
      <c r="G213" s="2">
        <v>1638</v>
      </c>
      <c r="H213" s="2">
        <v>63</v>
      </c>
    </row>
    <row r="214" spans="4:8" ht="21" x14ac:dyDescent="0.35">
      <c r="D214" s="2" t="s">
        <v>14</v>
      </c>
      <c r="E214" s="2" t="s">
        <v>21</v>
      </c>
      <c r="F214" s="2" t="s">
        <v>19</v>
      </c>
      <c r="G214" s="2">
        <v>154</v>
      </c>
      <c r="H214" s="2">
        <v>21</v>
      </c>
    </row>
    <row r="215" spans="4:8" ht="21" x14ac:dyDescent="0.35">
      <c r="D215" s="2" t="s">
        <v>24</v>
      </c>
      <c r="E215" s="2" t="s">
        <v>7</v>
      </c>
      <c r="F215" s="2" t="s">
        <v>23</v>
      </c>
      <c r="G215" s="2">
        <v>9835</v>
      </c>
      <c r="H215" s="2">
        <v>207</v>
      </c>
    </row>
    <row r="216" spans="4:8" ht="21" x14ac:dyDescent="0.35">
      <c r="D216" s="2" t="s">
        <v>12</v>
      </c>
      <c r="E216" s="2" t="s">
        <v>7</v>
      </c>
      <c r="F216" s="2" t="s">
        <v>34</v>
      </c>
      <c r="G216" s="2">
        <v>7273</v>
      </c>
      <c r="H216" s="2">
        <v>96</v>
      </c>
    </row>
    <row r="217" spans="4:8" ht="21" x14ac:dyDescent="0.35">
      <c r="D217" s="2" t="s">
        <v>26</v>
      </c>
      <c r="E217" s="2" t="s">
        <v>18</v>
      </c>
      <c r="F217" s="2" t="s">
        <v>23</v>
      </c>
      <c r="G217" s="2">
        <v>6909</v>
      </c>
      <c r="H217" s="2">
        <v>81</v>
      </c>
    </row>
    <row r="218" spans="4:8" ht="21" x14ac:dyDescent="0.35">
      <c r="D218" s="2" t="s">
        <v>12</v>
      </c>
      <c r="E218" s="2" t="s">
        <v>18</v>
      </c>
      <c r="F218" s="2" t="s">
        <v>39</v>
      </c>
      <c r="G218" s="2">
        <v>3920</v>
      </c>
      <c r="H218" s="2">
        <v>306</v>
      </c>
    </row>
    <row r="219" spans="4:8" ht="21" x14ac:dyDescent="0.35">
      <c r="D219" s="2" t="s">
        <v>36</v>
      </c>
      <c r="E219" s="2" t="s">
        <v>18</v>
      </c>
      <c r="F219" s="2" t="s">
        <v>42</v>
      </c>
      <c r="G219" s="2">
        <v>4858</v>
      </c>
      <c r="H219" s="2">
        <v>279</v>
      </c>
    </row>
    <row r="220" spans="4:8" ht="21" x14ac:dyDescent="0.35">
      <c r="D220" s="2" t="s">
        <v>27</v>
      </c>
      <c r="E220" s="2" t="s">
        <v>21</v>
      </c>
      <c r="F220" s="2" t="s">
        <v>13</v>
      </c>
      <c r="G220" s="2">
        <v>3549</v>
      </c>
      <c r="H220" s="2">
        <v>3</v>
      </c>
    </row>
    <row r="221" spans="4:8" ht="21" x14ac:dyDescent="0.35">
      <c r="D221" s="2" t="s">
        <v>24</v>
      </c>
      <c r="E221" s="2" t="s">
        <v>18</v>
      </c>
      <c r="F221" s="2" t="s">
        <v>40</v>
      </c>
      <c r="G221" s="2">
        <v>966</v>
      </c>
      <c r="H221" s="2">
        <v>198</v>
      </c>
    </row>
    <row r="222" spans="4:8" ht="21" x14ac:dyDescent="0.35">
      <c r="D222" s="2" t="s">
        <v>26</v>
      </c>
      <c r="E222" s="2" t="s">
        <v>18</v>
      </c>
      <c r="F222" s="2" t="s">
        <v>16</v>
      </c>
      <c r="G222" s="2">
        <v>385</v>
      </c>
      <c r="H222" s="2">
        <v>249</v>
      </c>
    </row>
    <row r="223" spans="4:8" ht="21" x14ac:dyDescent="0.35">
      <c r="D223" s="2" t="s">
        <v>17</v>
      </c>
      <c r="E223" s="2" t="s">
        <v>31</v>
      </c>
      <c r="F223" s="2" t="s">
        <v>30</v>
      </c>
      <c r="G223" s="2">
        <v>2219</v>
      </c>
      <c r="H223" s="2">
        <v>75</v>
      </c>
    </row>
    <row r="224" spans="4:8" ht="21" x14ac:dyDescent="0.35">
      <c r="D224" s="2" t="s">
        <v>12</v>
      </c>
      <c r="E224" s="2" t="s">
        <v>15</v>
      </c>
      <c r="F224" s="2" t="s">
        <v>11</v>
      </c>
      <c r="G224" s="2">
        <v>2954</v>
      </c>
      <c r="H224" s="2">
        <v>189</v>
      </c>
    </row>
    <row r="225" spans="4:8" ht="21" x14ac:dyDescent="0.35">
      <c r="D225" s="2" t="s">
        <v>24</v>
      </c>
      <c r="E225" s="2" t="s">
        <v>15</v>
      </c>
      <c r="F225" s="2" t="s">
        <v>11</v>
      </c>
      <c r="G225" s="2">
        <v>280</v>
      </c>
      <c r="H225" s="2">
        <v>87</v>
      </c>
    </row>
    <row r="226" spans="4:8" ht="21" x14ac:dyDescent="0.35">
      <c r="D226" s="2" t="s">
        <v>14</v>
      </c>
      <c r="E226" s="2" t="s">
        <v>15</v>
      </c>
      <c r="F226" s="2" t="s">
        <v>8</v>
      </c>
      <c r="G226" s="2">
        <v>6118</v>
      </c>
      <c r="H226" s="2">
        <v>174</v>
      </c>
    </row>
    <row r="227" spans="4:8" ht="21" x14ac:dyDescent="0.35">
      <c r="D227" s="2" t="s">
        <v>27</v>
      </c>
      <c r="E227" s="2" t="s">
        <v>18</v>
      </c>
      <c r="F227" s="2" t="s">
        <v>38</v>
      </c>
      <c r="G227" s="2">
        <v>4802</v>
      </c>
      <c r="H227" s="2">
        <v>36</v>
      </c>
    </row>
    <row r="228" spans="4:8" ht="21" x14ac:dyDescent="0.35">
      <c r="D228" s="2" t="s">
        <v>12</v>
      </c>
      <c r="E228" s="2" t="s">
        <v>21</v>
      </c>
      <c r="F228" s="2" t="s">
        <v>39</v>
      </c>
      <c r="G228" s="2">
        <v>4137</v>
      </c>
      <c r="H228" s="2">
        <v>60</v>
      </c>
    </row>
    <row r="229" spans="4:8" ht="21" x14ac:dyDescent="0.35">
      <c r="D229" s="2" t="s">
        <v>28</v>
      </c>
      <c r="E229" s="2" t="s">
        <v>10</v>
      </c>
      <c r="F229" s="2" t="s">
        <v>35</v>
      </c>
      <c r="G229" s="2">
        <v>2023</v>
      </c>
      <c r="H229" s="2">
        <v>78</v>
      </c>
    </row>
    <row r="230" spans="4:8" ht="21" x14ac:dyDescent="0.35">
      <c r="D230" s="2" t="s">
        <v>12</v>
      </c>
      <c r="E230" s="2" t="s">
        <v>15</v>
      </c>
      <c r="F230" s="2" t="s">
        <v>8</v>
      </c>
      <c r="G230" s="2">
        <v>9051</v>
      </c>
      <c r="H230" s="2">
        <v>57</v>
      </c>
    </row>
    <row r="231" spans="4:8" ht="21" x14ac:dyDescent="0.35">
      <c r="D231" s="2" t="s">
        <v>12</v>
      </c>
      <c r="E231" s="2" t="s">
        <v>7</v>
      </c>
      <c r="F231" s="2" t="s">
        <v>41</v>
      </c>
      <c r="G231" s="2">
        <v>2919</v>
      </c>
      <c r="H231" s="2">
        <v>45</v>
      </c>
    </row>
    <row r="232" spans="4:8" ht="21" x14ac:dyDescent="0.35">
      <c r="D232" s="2" t="s">
        <v>14</v>
      </c>
      <c r="E232" s="2" t="s">
        <v>21</v>
      </c>
      <c r="F232" s="2" t="s">
        <v>23</v>
      </c>
      <c r="G232" s="2">
        <v>5915</v>
      </c>
      <c r="H232" s="2">
        <v>3</v>
      </c>
    </row>
    <row r="233" spans="4:8" ht="21" x14ac:dyDescent="0.35">
      <c r="D233" s="2" t="s">
        <v>36</v>
      </c>
      <c r="E233" s="2" t="s">
        <v>10</v>
      </c>
      <c r="F233" s="2" t="s">
        <v>38</v>
      </c>
      <c r="G233" s="2">
        <v>2562</v>
      </c>
      <c r="H233" s="2">
        <v>6</v>
      </c>
    </row>
    <row r="234" spans="4:8" ht="21" x14ac:dyDescent="0.35">
      <c r="D234" s="2" t="s">
        <v>26</v>
      </c>
      <c r="E234" s="2" t="s">
        <v>7</v>
      </c>
      <c r="F234" s="2" t="s">
        <v>19</v>
      </c>
      <c r="G234" s="2">
        <v>8813</v>
      </c>
      <c r="H234" s="2">
        <v>21</v>
      </c>
    </row>
    <row r="235" spans="4:8" ht="21" x14ac:dyDescent="0.35">
      <c r="D235" s="2" t="s">
        <v>26</v>
      </c>
      <c r="E235" s="2" t="s">
        <v>15</v>
      </c>
      <c r="F235" s="2" t="s">
        <v>16</v>
      </c>
      <c r="G235" s="2">
        <v>6111</v>
      </c>
      <c r="H235" s="2">
        <v>3</v>
      </c>
    </row>
    <row r="236" spans="4:8" ht="21" x14ac:dyDescent="0.35">
      <c r="D236" s="2" t="s">
        <v>9</v>
      </c>
      <c r="E236" s="2" t="s">
        <v>31</v>
      </c>
      <c r="F236" s="2" t="s">
        <v>22</v>
      </c>
      <c r="G236" s="2">
        <v>3507</v>
      </c>
      <c r="H236" s="2">
        <v>288</v>
      </c>
    </row>
    <row r="237" spans="4:8" ht="21" x14ac:dyDescent="0.35">
      <c r="D237" s="2" t="s">
        <v>17</v>
      </c>
      <c r="E237" s="2" t="s">
        <v>15</v>
      </c>
      <c r="F237" s="2" t="s">
        <v>32</v>
      </c>
      <c r="G237" s="2">
        <v>4319</v>
      </c>
      <c r="H237" s="2">
        <v>30</v>
      </c>
    </row>
    <row r="238" spans="4:8" ht="21" x14ac:dyDescent="0.35">
      <c r="D238" s="2" t="s">
        <v>6</v>
      </c>
      <c r="E238" s="2" t="s">
        <v>21</v>
      </c>
      <c r="F238" s="2" t="s">
        <v>43</v>
      </c>
      <c r="G238" s="2">
        <v>609</v>
      </c>
      <c r="H238" s="2">
        <v>87</v>
      </c>
    </row>
    <row r="239" spans="4:8" ht="21" x14ac:dyDescent="0.35">
      <c r="D239" s="2" t="s">
        <v>6</v>
      </c>
      <c r="E239" s="2" t="s">
        <v>18</v>
      </c>
      <c r="F239" s="2" t="s">
        <v>40</v>
      </c>
      <c r="G239" s="2">
        <v>6370</v>
      </c>
      <c r="H239" s="2">
        <v>30</v>
      </c>
    </row>
    <row r="240" spans="4:8" ht="21" x14ac:dyDescent="0.35">
      <c r="D240" s="2" t="s">
        <v>26</v>
      </c>
      <c r="E240" s="2" t="s">
        <v>21</v>
      </c>
      <c r="F240" s="2" t="s">
        <v>37</v>
      </c>
      <c r="G240" s="2">
        <v>5474</v>
      </c>
      <c r="H240" s="2">
        <v>168</v>
      </c>
    </row>
    <row r="241" spans="4:8" ht="21" x14ac:dyDescent="0.35">
      <c r="D241" s="2" t="s">
        <v>6</v>
      </c>
      <c r="E241" s="2" t="s">
        <v>15</v>
      </c>
      <c r="F241" s="2" t="s">
        <v>40</v>
      </c>
      <c r="G241" s="2">
        <v>3164</v>
      </c>
      <c r="H241" s="2">
        <v>306</v>
      </c>
    </row>
    <row r="242" spans="4:8" ht="21" x14ac:dyDescent="0.35">
      <c r="D242" s="2" t="s">
        <v>17</v>
      </c>
      <c r="E242" s="2" t="s">
        <v>10</v>
      </c>
      <c r="F242" s="2" t="s">
        <v>13</v>
      </c>
      <c r="G242" s="2">
        <v>1302</v>
      </c>
      <c r="H242" s="2">
        <v>402</v>
      </c>
    </row>
    <row r="243" spans="4:8" ht="21" x14ac:dyDescent="0.35">
      <c r="D243" s="2" t="s">
        <v>28</v>
      </c>
      <c r="E243" s="2" t="s">
        <v>7</v>
      </c>
      <c r="F243" s="2" t="s">
        <v>41</v>
      </c>
      <c r="G243" s="2">
        <v>7308</v>
      </c>
      <c r="H243" s="2">
        <v>327</v>
      </c>
    </row>
    <row r="244" spans="4:8" ht="21" x14ac:dyDescent="0.35">
      <c r="D244" s="2" t="s">
        <v>6</v>
      </c>
      <c r="E244" s="2" t="s">
        <v>7</v>
      </c>
      <c r="F244" s="2" t="s">
        <v>40</v>
      </c>
      <c r="G244" s="2">
        <v>6132</v>
      </c>
      <c r="H244" s="2">
        <v>93</v>
      </c>
    </row>
    <row r="245" spans="4:8" ht="21" x14ac:dyDescent="0.35">
      <c r="D245" s="2" t="s">
        <v>36</v>
      </c>
      <c r="E245" s="2" t="s">
        <v>10</v>
      </c>
      <c r="F245" s="2" t="s">
        <v>25</v>
      </c>
      <c r="G245" s="2">
        <v>3472</v>
      </c>
      <c r="H245" s="2">
        <v>96</v>
      </c>
    </row>
    <row r="246" spans="4:8" ht="21" x14ac:dyDescent="0.35">
      <c r="D246" s="2" t="s">
        <v>9</v>
      </c>
      <c r="E246" s="2" t="s">
        <v>18</v>
      </c>
      <c r="F246" s="2" t="s">
        <v>16</v>
      </c>
      <c r="G246" s="2">
        <v>9660</v>
      </c>
      <c r="H246" s="2">
        <v>27</v>
      </c>
    </row>
    <row r="247" spans="4:8" ht="21" x14ac:dyDescent="0.35">
      <c r="D247" s="2" t="s">
        <v>12</v>
      </c>
      <c r="E247" s="2" t="s">
        <v>21</v>
      </c>
      <c r="F247" s="2" t="s">
        <v>43</v>
      </c>
      <c r="G247" s="2">
        <v>2436</v>
      </c>
      <c r="H247" s="2">
        <v>99</v>
      </c>
    </row>
    <row r="248" spans="4:8" ht="21" x14ac:dyDescent="0.35">
      <c r="D248" s="2" t="s">
        <v>12</v>
      </c>
      <c r="E248" s="2" t="s">
        <v>21</v>
      </c>
      <c r="F248" s="2" t="s">
        <v>20</v>
      </c>
      <c r="G248" s="2">
        <v>9506</v>
      </c>
      <c r="H248" s="2">
        <v>87</v>
      </c>
    </row>
    <row r="249" spans="4:8" ht="21" x14ac:dyDescent="0.35">
      <c r="D249" s="2" t="s">
        <v>36</v>
      </c>
      <c r="E249" s="2" t="s">
        <v>7</v>
      </c>
      <c r="F249" s="2" t="s">
        <v>42</v>
      </c>
      <c r="G249" s="2">
        <v>245</v>
      </c>
      <c r="H249" s="2">
        <v>288</v>
      </c>
    </row>
    <row r="250" spans="4:8" ht="21" x14ac:dyDescent="0.35">
      <c r="D250" s="2" t="s">
        <v>9</v>
      </c>
      <c r="E250" s="2" t="s">
        <v>10</v>
      </c>
      <c r="F250" s="2" t="s">
        <v>34</v>
      </c>
      <c r="G250" s="2">
        <v>2702</v>
      </c>
      <c r="H250" s="2">
        <v>363</v>
      </c>
    </row>
    <row r="251" spans="4:8" ht="21" x14ac:dyDescent="0.35">
      <c r="D251" s="2" t="s">
        <v>36</v>
      </c>
      <c r="E251" s="2" t="s">
        <v>31</v>
      </c>
      <c r="F251" s="2" t="s">
        <v>29</v>
      </c>
      <c r="G251" s="2">
        <v>700</v>
      </c>
      <c r="H251" s="2">
        <v>87</v>
      </c>
    </row>
    <row r="252" spans="4:8" ht="21" x14ac:dyDescent="0.35">
      <c r="D252" s="2" t="s">
        <v>17</v>
      </c>
      <c r="E252" s="2" t="s">
        <v>31</v>
      </c>
      <c r="F252" s="2" t="s">
        <v>29</v>
      </c>
      <c r="G252" s="2">
        <v>3759</v>
      </c>
      <c r="H252" s="2">
        <v>150</v>
      </c>
    </row>
    <row r="253" spans="4:8" ht="21" x14ac:dyDescent="0.35">
      <c r="D253" s="2" t="s">
        <v>27</v>
      </c>
      <c r="E253" s="2" t="s">
        <v>10</v>
      </c>
      <c r="F253" s="2" t="s">
        <v>29</v>
      </c>
      <c r="G253" s="2">
        <v>1589</v>
      </c>
      <c r="H253" s="2">
        <v>303</v>
      </c>
    </row>
    <row r="254" spans="4:8" ht="21" x14ac:dyDescent="0.35">
      <c r="D254" s="2" t="s">
        <v>24</v>
      </c>
      <c r="E254" s="2" t="s">
        <v>10</v>
      </c>
      <c r="F254" s="2" t="s">
        <v>41</v>
      </c>
      <c r="G254" s="2">
        <v>5194</v>
      </c>
      <c r="H254" s="2">
        <v>288</v>
      </c>
    </row>
    <row r="255" spans="4:8" ht="21" x14ac:dyDescent="0.35">
      <c r="D255" s="2" t="s">
        <v>36</v>
      </c>
      <c r="E255" s="2" t="s">
        <v>15</v>
      </c>
      <c r="F255" s="2" t="s">
        <v>32</v>
      </c>
      <c r="G255" s="2">
        <v>945</v>
      </c>
      <c r="H255" s="2">
        <v>75</v>
      </c>
    </row>
    <row r="256" spans="4:8" ht="21" x14ac:dyDescent="0.35">
      <c r="D256" s="2" t="s">
        <v>6</v>
      </c>
      <c r="E256" s="2" t="s">
        <v>21</v>
      </c>
      <c r="F256" s="2" t="s">
        <v>22</v>
      </c>
      <c r="G256" s="2">
        <v>1988</v>
      </c>
      <c r="H256" s="2">
        <v>39</v>
      </c>
    </row>
    <row r="257" spans="4:8" ht="21" x14ac:dyDescent="0.35">
      <c r="D257" s="2" t="s">
        <v>17</v>
      </c>
      <c r="E257" s="2" t="s">
        <v>31</v>
      </c>
      <c r="F257" s="2" t="s">
        <v>11</v>
      </c>
      <c r="G257" s="2">
        <v>6734</v>
      </c>
      <c r="H257" s="2">
        <v>123</v>
      </c>
    </row>
    <row r="258" spans="4:8" ht="21" x14ac:dyDescent="0.35">
      <c r="D258" s="2" t="s">
        <v>6</v>
      </c>
      <c r="E258" s="2" t="s">
        <v>15</v>
      </c>
      <c r="F258" s="2" t="s">
        <v>13</v>
      </c>
      <c r="G258" s="2">
        <v>217</v>
      </c>
      <c r="H258" s="2">
        <v>36</v>
      </c>
    </row>
    <row r="259" spans="4:8" ht="21" x14ac:dyDescent="0.35">
      <c r="D259" s="2" t="s">
        <v>26</v>
      </c>
      <c r="E259" s="2" t="s">
        <v>31</v>
      </c>
      <c r="F259" s="2" t="s">
        <v>23</v>
      </c>
      <c r="G259" s="2">
        <v>6279</v>
      </c>
      <c r="H259" s="2">
        <v>237</v>
      </c>
    </row>
    <row r="260" spans="4:8" ht="21" x14ac:dyDescent="0.35">
      <c r="D260" s="2" t="s">
        <v>6</v>
      </c>
      <c r="E260" s="2" t="s">
        <v>15</v>
      </c>
      <c r="F260" s="2" t="s">
        <v>32</v>
      </c>
      <c r="G260" s="2">
        <v>4424</v>
      </c>
      <c r="H260" s="2">
        <v>201</v>
      </c>
    </row>
    <row r="261" spans="4:8" ht="21" x14ac:dyDescent="0.35">
      <c r="D261" s="2" t="s">
        <v>27</v>
      </c>
      <c r="E261" s="2" t="s">
        <v>15</v>
      </c>
      <c r="F261" s="2" t="s">
        <v>29</v>
      </c>
      <c r="G261" s="2">
        <v>189</v>
      </c>
      <c r="H261" s="2">
        <v>48</v>
      </c>
    </row>
    <row r="262" spans="4:8" ht="21" x14ac:dyDescent="0.35">
      <c r="D262" s="2" t="s">
        <v>26</v>
      </c>
      <c r="E262" s="2" t="s">
        <v>10</v>
      </c>
      <c r="F262" s="2" t="s">
        <v>23</v>
      </c>
      <c r="G262" s="2">
        <v>490</v>
      </c>
      <c r="H262" s="2">
        <v>84</v>
      </c>
    </row>
    <row r="263" spans="4:8" ht="21" x14ac:dyDescent="0.35">
      <c r="D263" s="2" t="s">
        <v>9</v>
      </c>
      <c r="E263" s="2" t="s">
        <v>7</v>
      </c>
      <c r="F263" s="2" t="s">
        <v>42</v>
      </c>
      <c r="G263" s="2">
        <v>434</v>
      </c>
      <c r="H263" s="2">
        <v>87</v>
      </c>
    </row>
    <row r="264" spans="4:8" ht="21" x14ac:dyDescent="0.35">
      <c r="D264" s="2" t="s">
        <v>24</v>
      </c>
      <c r="E264" s="2" t="s">
        <v>21</v>
      </c>
      <c r="F264" s="2" t="s">
        <v>8</v>
      </c>
      <c r="G264" s="2">
        <v>10129</v>
      </c>
      <c r="H264" s="2">
        <v>312</v>
      </c>
    </row>
    <row r="265" spans="4:8" ht="21" x14ac:dyDescent="0.35">
      <c r="D265" s="2" t="s">
        <v>28</v>
      </c>
      <c r="E265" s="2" t="s">
        <v>18</v>
      </c>
      <c r="F265" s="2" t="s">
        <v>41</v>
      </c>
      <c r="G265" s="2">
        <v>1652</v>
      </c>
      <c r="H265" s="2">
        <v>102</v>
      </c>
    </row>
    <row r="266" spans="4:8" ht="21" x14ac:dyDescent="0.35">
      <c r="D266" s="2" t="s">
        <v>9</v>
      </c>
      <c r="E266" s="2" t="s">
        <v>21</v>
      </c>
      <c r="F266" s="2" t="s">
        <v>42</v>
      </c>
      <c r="G266" s="2">
        <v>6433</v>
      </c>
      <c r="H266" s="2">
        <v>78</v>
      </c>
    </row>
    <row r="267" spans="4:8" ht="21" x14ac:dyDescent="0.35">
      <c r="D267" s="2" t="s">
        <v>28</v>
      </c>
      <c r="E267" s="2" t="s">
        <v>31</v>
      </c>
      <c r="F267" s="2" t="s">
        <v>35</v>
      </c>
      <c r="G267" s="2">
        <v>2212</v>
      </c>
      <c r="H267" s="2">
        <v>117</v>
      </c>
    </row>
    <row r="268" spans="4:8" ht="21" x14ac:dyDescent="0.35">
      <c r="D268" s="2" t="s">
        <v>14</v>
      </c>
      <c r="E268" s="2" t="s">
        <v>10</v>
      </c>
      <c r="F268" s="2" t="s">
        <v>37</v>
      </c>
      <c r="G268" s="2">
        <v>609</v>
      </c>
      <c r="H268" s="2">
        <v>99</v>
      </c>
    </row>
    <row r="269" spans="4:8" ht="21" x14ac:dyDescent="0.35">
      <c r="D269" s="2" t="s">
        <v>6</v>
      </c>
      <c r="E269" s="2" t="s">
        <v>10</v>
      </c>
      <c r="F269" s="2" t="s">
        <v>39</v>
      </c>
      <c r="G269" s="2">
        <v>1638</v>
      </c>
      <c r="H269" s="2">
        <v>48</v>
      </c>
    </row>
    <row r="270" spans="4:8" ht="21" x14ac:dyDescent="0.35">
      <c r="D270" s="2" t="s">
        <v>24</v>
      </c>
      <c r="E270" s="2" t="s">
        <v>31</v>
      </c>
      <c r="F270" s="2" t="s">
        <v>38</v>
      </c>
      <c r="G270" s="2">
        <v>3829</v>
      </c>
      <c r="H270" s="2">
        <v>24</v>
      </c>
    </row>
    <row r="271" spans="4:8" ht="21" x14ac:dyDescent="0.35">
      <c r="D271" s="2" t="s">
        <v>6</v>
      </c>
      <c r="E271" s="2" t="s">
        <v>18</v>
      </c>
      <c r="F271" s="2" t="s">
        <v>38</v>
      </c>
      <c r="G271" s="2">
        <v>5775</v>
      </c>
      <c r="H271" s="2">
        <v>42</v>
      </c>
    </row>
    <row r="272" spans="4:8" ht="21" x14ac:dyDescent="0.35">
      <c r="D272" s="2" t="s">
        <v>17</v>
      </c>
      <c r="E272" s="2" t="s">
        <v>10</v>
      </c>
      <c r="F272" s="2" t="s">
        <v>34</v>
      </c>
      <c r="G272" s="2">
        <v>1071</v>
      </c>
      <c r="H272" s="2">
        <v>270</v>
      </c>
    </row>
    <row r="273" spans="4:8" ht="21" x14ac:dyDescent="0.35">
      <c r="D273" s="2" t="s">
        <v>9</v>
      </c>
      <c r="E273" s="2" t="s">
        <v>15</v>
      </c>
      <c r="F273" s="2" t="s">
        <v>35</v>
      </c>
      <c r="G273" s="2">
        <v>5019</v>
      </c>
      <c r="H273" s="2">
        <v>150</v>
      </c>
    </row>
    <row r="274" spans="4:8" ht="21" x14ac:dyDescent="0.35">
      <c r="D274" s="2" t="s">
        <v>27</v>
      </c>
      <c r="E274" s="2" t="s">
        <v>7</v>
      </c>
      <c r="F274" s="2" t="s">
        <v>38</v>
      </c>
      <c r="G274" s="2">
        <v>2863</v>
      </c>
      <c r="H274" s="2">
        <v>42</v>
      </c>
    </row>
    <row r="275" spans="4:8" ht="21" x14ac:dyDescent="0.35">
      <c r="D275" s="2" t="s">
        <v>6</v>
      </c>
      <c r="E275" s="2" t="s">
        <v>10</v>
      </c>
      <c r="F275" s="2" t="s">
        <v>33</v>
      </c>
      <c r="G275" s="2">
        <v>1617</v>
      </c>
      <c r="H275" s="2">
        <v>126</v>
      </c>
    </row>
    <row r="276" spans="4:8" ht="21" x14ac:dyDescent="0.35">
      <c r="D276" s="2" t="s">
        <v>17</v>
      </c>
      <c r="E276" s="2" t="s">
        <v>7</v>
      </c>
      <c r="F276" s="2" t="s">
        <v>43</v>
      </c>
      <c r="G276" s="2">
        <v>6818</v>
      </c>
      <c r="H276" s="2">
        <v>6</v>
      </c>
    </row>
    <row r="277" spans="4:8" ht="21" x14ac:dyDescent="0.35">
      <c r="D277" s="2" t="s">
        <v>28</v>
      </c>
      <c r="E277" s="2" t="s">
        <v>10</v>
      </c>
      <c r="F277" s="2" t="s">
        <v>38</v>
      </c>
      <c r="G277" s="2">
        <v>6657</v>
      </c>
      <c r="H277" s="2">
        <v>276</v>
      </c>
    </row>
    <row r="278" spans="4:8" ht="21" x14ac:dyDescent="0.35">
      <c r="D278" s="2" t="s">
        <v>28</v>
      </c>
      <c r="E278" s="2" t="s">
        <v>31</v>
      </c>
      <c r="F278" s="2" t="s">
        <v>29</v>
      </c>
      <c r="G278" s="2">
        <v>2919</v>
      </c>
      <c r="H278" s="2">
        <v>93</v>
      </c>
    </row>
    <row r="279" spans="4:8" ht="21" x14ac:dyDescent="0.35">
      <c r="D279" s="2" t="s">
        <v>27</v>
      </c>
      <c r="E279" s="2" t="s">
        <v>15</v>
      </c>
      <c r="F279" s="2" t="s">
        <v>22</v>
      </c>
      <c r="G279" s="2">
        <v>3094</v>
      </c>
      <c r="H279" s="2">
        <v>246</v>
      </c>
    </row>
    <row r="280" spans="4:8" ht="21" x14ac:dyDescent="0.35">
      <c r="D280" s="2" t="s">
        <v>17</v>
      </c>
      <c r="E280" s="2" t="s">
        <v>18</v>
      </c>
      <c r="F280" s="2" t="s">
        <v>39</v>
      </c>
      <c r="G280" s="2">
        <v>2989</v>
      </c>
      <c r="H280" s="2">
        <v>3</v>
      </c>
    </row>
    <row r="281" spans="4:8" ht="21" x14ac:dyDescent="0.35">
      <c r="D281" s="2" t="s">
        <v>9</v>
      </c>
      <c r="E281" s="2" t="s">
        <v>21</v>
      </c>
      <c r="F281" s="2" t="s">
        <v>40</v>
      </c>
      <c r="G281" s="2">
        <v>2268</v>
      </c>
      <c r="H281" s="2">
        <v>63</v>
      </c>
    </row>
    <row r="282" spans="4:8" ht="21" x14ac:dyDescent="0.35">
      <c r="D282" s="2" t="s">
        <v>26</v>
      </c>
      <c r="E282" s="2" t="s">
        <v>10</v>
      </c>
      <c r="F282" s="2" t="s">
        <v>22</v>
      </c>
      <c r="G282" s="2">
        <v>4753</v>
      </c>
      <c r="H282" s="2">
        <v>246</v>
      </c>
    </row>
    <row r="283" spans="4:8" ht="21" x14ac:dyDescent="0.35">
      <c r="D283" s="2" t="s">
        <v>27</v>
      </c>
      <c r="E283" s="2" t="s">
        <v>31</v>
      </c>
      <c r="F283" s="2" t="s">
        <v>37</v>
      </c>
      <c r="G283" s="2">
        <v>7511</v>
      </c>
      <c r="H283" s="2">
        <v>120</v>
      </c>
    </row>
    <row r="284" spans="4:8" ht="21" x14ac:dyDescent="0.35">
      <c r="D284" s="2" t="s">
        <v>27</v>
      </c>
      <c r="E284" s="2" t="s">
        <v>21</v>
      </c>
      <c r="F284" s="2" t="s">
        <v>22</v>
      </c>
      <c r="G284" s="2">
        <v>4326</v>
      </c>
      <c r="H284" s="2">
        <v>348</v>
      </c>
    </row>
    <row r="285" spans="4:8" ht="21" x14ac:dyDescent="0.35">
      <c r="D285" s="2" t="s">
        <v>14</v>
      </c>
      <c r="E285" s="2" t="s">
        <v>31</v>
      </c>
      <c r="F285" s="2" t="s">
        <v>35</v>
      </c>
      <c r="G285" s="2">
        <v>4935</v>
      </c>
      <c r="H285" s="2">
        <v>126</v>
      </c>
    </row>
    <row r="286" spans="4:8" ht="21" x14ac:dyDescent="0.35">
      <c r="D286" s="2" t="s">
        <v>17</v>
      </c>
      <c r="E286" s="2" t="s">
        <v>10</v>
      </c>
      <c r="F286" s="2" t="s">
        <v>8</v>
      </c>
      <c r="G286" s="2">
        <v>4781</v>
      </c>
      <c r="H286" s="2">
        <v>123</v>
      </c>
    </row>
    <row r="287" spans="4:8" ht="21" x14ac:dyDescent="0.35">
      <c r="D287" s="2" t="s">
        <v>26</v>
      </c>
      <c r="E287" s="2" t="s">
        <v>21</v>
      </c>
      <c r="F287" s="2" t="s">
        <v>19</v>
      </c>
      <c r="G287" s="2">
        <v>7483</v>
      </c>
      <c r="H287" s="2">
        <v>45</v>
      </c>
    </row>
    <row r="288" spans="4:8" ht="21" x14ac:dyDescent="0.35">
      <c r="D288" s="2" t="s">
        <v>36</v>
      </c>
      <c r="E288" s="2" t="s">
        <v>21</v>
      </c>
      <c r="F288" s="2" t="s">
        <v>13</v>
      </c>
      <c r="G288" s="2">
        <v>6860</v>
      </c>
      <c r="H288" s="2">
        <v>126</v>
      </c>
    </row>
    <row r="289" spans="4:8" ht="21" x14ac:dyDescent="0.35">
      <c r="D289" s="2" t="s">
        <v>6</v>
      </c>
      <c r="E289" s="2" t="s">
        <v>7</v>
      </c>
      <c r="F289" s="2" t="s">
        <v>33</v>
      </c>
      <c r="G289" s="2">
        <v>9002</v>
      </c>
      <c r="H289" s="2">
        <v>72</v>
      </c>
    </row>
    <row r="290" spans="4:8" ht="21" x14ac:dyDescent="0.35">
      <c r="D290" s="2" t="s">
        <v>17</v>
      </c>
      <c r="E290" s="2" t="s">
        <v>15</v>
      </c>
      <c r="F290" s="2" t="s">
        <v>33</v>
      </c>
      <c r="G290" s="2">
        <v>1400</v>
      </c>
      <c r="H290" s="2">
        <v>135</v>
      </c>
    </row>
    <row r="291" spans="4:8" ht="21" x14ac:dyDescent="0.35">
      <c r="D291" s="2" t="s">
        <v>36</v>
      </c>
      <c r="E291" s="2" t="s">
        <v>31</v>
      </c>
      <c r="F291" s="2" t="s">
        <v>23</v>
      </c>
      <c r="G291" s="2">
        <v>4053</v>
      </c>
      <c r="H291" s="2">
        <v>24</v>
      </c>
    </row>
    <row r="292" spans="4:8" ht="21" x14ac:dyDescent="0.35">
      <c r="D292" s="2" t="s">
        <v>24</v>
      </c>
      <c r="E292" s="2" t="s">
        <v>15</v>
      </c>
      <c r="F292" s="2" t="s">
        <v>22</v>
      </c>
      <c r="G292" s="2">
        <v>2149</v>
      </c>
      <c r="H292" s="2">
        <v>117</v>
      </c>
    </row>
    <row r="293" spans="4:8" ht="21" x14ac:dyDescent="0.35">
      <c r="D293" s="2" t="s">
        <v>28</v>
      </c>
      <c r="E293" s="2" t="s">
        <v>18</v>
      </c>
      <c r="F293" s="2" t="s">
        <v>33</v>
      </c>
      <c r="G293" s="2">
        <v>3640</v>
      </c>
      <c r="H293" s="2">
        <v>51</v>
      </c>
    </row>
    <row r="294" spans="4:8" ht="21" x14ac:dyDescent="0.35">
      <c r="D294" s="2" t="s">
        <v>27</v>
      </c>
      <c r="E294" s="2" t="s">
        <v>18</v>
      </c>
      <c r="F294" s="2" t="s">
        <v>35</v>
      </c>
      <c r="G294" s="2">
        <v>630</v>
      </c>
      <c r="H294" s="2">
        <v>36</v>
      </c>
    </row>
    <row r="295" spans="4:8" ht="21" x14ac:dyDescent="0.35">
      <c r="D295" s="2" t="s">
        <v>12</v>
      </c>
      <c r="E295" s="2" t="s">
        <v>10</v>
      </c>
      <c r="F295" s="2" t="s">
        <v>40</v>
      </c>
      <c r="G295" s="2">
        <v>2429</v>
      </c>
      <c r="H295" s="2">
        <v>144</v>
      </c>
    </row>
    <row r="296" spans="4:8" ht="21" x14ac:dyDescent="0.35">
      <c r="D296" s="2" t="s">
        <v>12</v>
      </c>
      <c r="E296" s="2" t="s">
        <v>15</v>
      </c>
      <c r="F296" s="2" t="s">
        <v>19</v>
      </c>
      <c r="G296" s="2">
        <v>2142</v>
      </c>
      <c r="H296" s="2">
        <v>114</v>
      </c>
    </row>
    <row r="297" spans="4:8" ht="21" x14ac:dyDescent="0.35">
      <c r="D297" s="2" t="s">
        <v>24</v>
      </c>
      <c r="E297" s="2" t="s">
        <v>7</v>
      </c>
      <c r="F297" s="2" t="s">
        <v>8</v>
      </c>
      <c r="G297" s="2">
        <v>6454</v>
      </c>
      <c r="H297" s="2">
        <v>54</v>
      </c>
    </row>
    <row r="298" spans="4:8" ht="21" x14ac:dyDescent="0.35">
      <c r="D298" s="2" t="s">
        <v>24</v>
      </c>
      <c r="E298" s="2" t="s">
        <v>7</v>
      </c>
      <c r="F298" s="2" t="s">
        <v>30</v>
      </c>
      <c r="G298" s="2">
        <v>4487</v>
      </c>
      <c r="H298" s="2">
        <v>333</v>
      </c>
    </row>
    <row r="299" spans="4:8" ht="21" x14ac:dyDescent="0.35">
      <c r="D299" s="2" t="s">
        <v>28</v>
      </c>
      <c r="E299" s="2" t="s">
        <v>7</v>
      </c>
      <c r="F299" s="2" t="s">
        <v>13</v>
      </c>
      <c r="G299" s="2">
        <v>938</v>
      </c>
      <c r="H299" s="2">
        <v>366</v>
      </c>
    </row>
    <row r="300" spans="4:8" ht="21" x14ac:dyDescent="0.35">
      <c r="D300" s="2" t="s">
        <v>28</v>
      </c>
      <c r="E300" s="2" t="s">
        <v>21</v>
      </c>
      <c r="F300" s="2" t="s">
        <v>43</v>
      </c>
      <c r="G300" s="2">
        <v>8841</v>
      </c>
      <c r="H300" s="2">
        <v>303</v>
      </c>
    </row>
    <row r="301" spans="4:8" ht="21" x14ac:dyDescent="0.35">
      <c r="D301" s="2" t="s">
        <v>27</v>
      </c>
      <c r="E301" s="2" t="s">
        <v>18</v>
      </c>
      <c r="F301" s="2" t="s">
        <v>20</v>
      </c>
      <c r="G301" s="2">
        <v>4018</v>
      </c>
      <c r="H301" s="2">
        <v>126</v>
      </c>
    </row>
    <row r="302" spans="4:8" ht="21" x14ac:dyDescent="0.35">
      <c r="D302" s="2" t="s">
        <v>14</v>
      </c>
      <c r="E302" s="2" t="s">
        <v>7</v>
      </c>
      <c r="F302" s="2" t="s">
        <v>38</v>
      </c>
      <c r="G302" s="2">
        <v>714</v>
      </c>
      <c r="H302" s="2">
        <v>231</v>
      </c>
    </row>
    <row r="303" spans="4:8" ht="21" x14ac:dyDescent="0.35">
      <c r="D303" s="2" t="s">
        <v>12</v>
      </c>
      <c r="E303" s="2" t="s">
        <v>21</v>
      </c>
      <c r="F303" s="2" t="s">
        <v>19</v>
      </c>
      <c r="G303" s="2">
        <v>3850</v>
      </c>
      <c r="H303" s="2">
        <v>102</v>
      </c>
    </row>
  </sheetData>
  <conditionalFormatting sqref="G4:G303">
    <cfRule type="colorScale" priority="3">
      <colorScale>
        <cfvo type="min"/>
        <cfvo type="percentile" val="50"/>
        <cfvo type="max"/>
        <color rgb="FF63BE7B"/>
        <color rgb="FFFFEB84"/>
        <color rgb="FFF8696B"/>
      </colorScale>
    </cfRule>
    <cfRule type="colorScale" priority="5">
      <colorScale>
        <cfvo type="min"/>
        <cfvo type="max"/>
        <color rgb="FFF8696B"/>
        <color rgb="FFFCFCFF"/>
      </colorScale>
    </cfRule>
  </conditionalFormatting>
  <conditionalFormatting sqref="H4:H303">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A38E-4116-4C44-AB88-51550FE767A2}">
  <dimension ref="A1:S10"/>
  <sheetViews>
    <sheetView showGridLines="0" workbookViewId="0">
      <selection activeCell="B10" sqref="B10"/>
    </sheetView>
  </sheetViews>
  <sheetFormatPr defaultRowHeight="15" x14ac:dyDescent="0.25"/>
  <cols>
    <col min="1" max="1" width="4.7109375" customWidth="1"/>
    <col min="4" max="4" width="18.5703125" customWidth="1"/>
    <col min="5" max="5" width="14.85546875" bestFit="1" customWidth="1"/>
    <col min="6" max="6" width="12.140625" customWidth="1"/>
    <col min="7" max="7" width="10.42578125" customWidth="1"/>
    <col min="9" max="9" width="17.28515625" bestFit="1" customWidth="1"/>
    <col min="10" max="10" width="14.85546875" bestFit="1" customWidth="1"/>
    <col min="12" max="12" width="9.85546875" bestFit="1" customWidth="1"/>
    <col min="14" max="14" width="4.7109375" customWidth="1"/>
  </cols>
  <sheetData>
    <row r="1" spans="1:19" ht="60" customHeight="1" x14ac:dyDescent="0.9">
      <c r="A1" s="3"/>
      <c r="B1" s="23"/>
      <c r="C1" s="5" t="s">
        <v>57</v>
      </c>
      <c r="D1" s="5"/>
      <c r="E1" s="5"/>
      <c r="F1" s="4"/>
      <c r="G1" s="4"/>
      <c r="H1" s="4"/>
      <c r="I1" s="4"/>
      <c r="J1" s="4"/>
      <c r="K1" s="4"/>
      <c r="L1" s="4"/>
      <c r="M1" s="4"/>
      <c r="N1" s="3"/>
      <c r="O1" s="4"/>
      <c r="P1" s="4"/>
      <c r="Q1" s="4"/>
      <c r="R1" s="4"/>
      <c r="S1" s="4"/>
    </row>
    <row r="4" spans="1:19" ht="23.25" x14ac:dyDescent="0.35">
      <c r="D4" s="10" t="s">
        <v>58</v>
      </c>
      <c r="E4" s="10" t="s">
        <v>55</v>
      </c>
      <c r="F4" s="10"/>
      <c r="G4" s="10" t="s">
        <v>4</v>
      </c>
      <c r="I4" s="10" t="s">
        <v>58</v>
      </c>
      <c r="J4" s="10" t="s">
        <v>55</v>
      </c>
      <c r="K4" s="10"/>
      <c r="L4" s="10" t="s">
        <v>4</v>
      </c>
    </row>
    <row r="5" spans="1:19" ht="21" x14ac:dyDescent="0.35">
      <c r="D5" s="11" t="s">
        <v>7</v>
      </c>
      <c r="E5" s="12">
        <f>SUMIFS(Table2[Total Revenue],Table2[Country],'Sales-1'!D5)</f>
        <v>218813</v>
      </c>
      <c r="F5" s="14">
        <f t="shared" ref="F5:F10" si="0">E5</f>
        <v>218813</v>
      </c>
      <c r="G5" s="13">
        <f>SUMIFS(Table2[Units Sold],Table2[Country],'Sales-1'!D5)</f>
        <v>7431</v>
      </c>
      <c r="I5" s="11" t="s">
        <v>31</v>
      </c>
      <c r="J5" s="12">
        <v>252469</v>
      </c>
      <c r="K5" s="14">
        <f t="shared" ref="K5:K10" si="1">J5</f>
        <v>252469</v>
      </c>
      <c r="L5" s="13">
        <v>8760</v>
      </c>
    </row>
    <row r="6" spans="1:19" ht="21" x14ac:dyDescent="0.35">
      <c r="D6" s="11" t="s">
        <v>10</v>
      </c>
      <c r="E6" s="12">
        <f>SUMIFS(Table2[Total Revenue],Table2[Country],'Sales-1'!D6)</f>
        <v>189434</v>
      </c>
      <c r="F6" s="14">
        <f t="shared" si="0"/>
        <v>189434</v>
      </c>
      <c r="G6" s="13">
        <f>SUMIFS(Table2[Units Sold],Table2[Country],'Sales-1'!D6)</f>
        <v>10158</v>
      </c>
      <c r="I6" s="11" t="s">
        <v>15</v>
      </c>
      <c r="J6" s="12">
        <v>237944</v>
      </c>
      <c r="K6" s="14">
        <f t="shared" si="1"/>
        <v>237944</v>
      </c>
      <c r="L6" s="13">
        <v>7302</v>
      </c>
    </row>
    <row r="7" spans="1:19" ht="21" x14ac:dyDescent="0.35">
      <c r="D7" s="11" t="s">
        <v>15</v>
      </c>
      <c r="E7" s="12">
        <f>SUMIFS(Table2[Total Revenue],Table2[Country],'Sales-1'!D7)</f>
        <v>237944</v>
      </c>
      <c r="F7" s="14">
        <f t="shared" si="0"/>
        <v>237944</v>
      </c>
      <c r="G7" s="13">
        <f>SUMIFS(Table2[Units Sold],Table2[Country],'Sales-1'!D7)</f>
        <v>7302</v>
      </c>
      <c r="I7" s="11" t="s">
        <v>7</v>
      </c>
      <c r="J7" s="12">
        <v>218813</v>
      </c>
      <c r="K7" s="14">
        <f t="shared" si="1"/>
        <v>218813</v>
      </c>
      <c r="L7" s="13">
        <v>7431</v>
      </c>
    </row>
    <row r="8" spans="1:19" ht="21" x14ac:dyDescent="0.35">
      <c r="D8" s="11" t="s">
        <v>18</v>
      </c>
      <c r="E8" s="12">
        <f>SUMIFS(Table2[Total Revenue],Table2[Country],'Sales-1'!D8)</f>
        <v>173530</v>
      </c>
      <c r="F8" s="14">
        <f t="shared" si="0"/>
        <v>173530</v>
      </c>
      <c r="G8" s="13">
        <f>SUMIFS(Table2[Units Sold],Table2[Country],'Sales-1'!D8)</f>
        <v>5745</v>
      </c>
      <c r="I8" s="11" t="s">
        <v>10</v>
      </c>
      <c r="J8" s="12">
        <v>189434</v>
      </c>
      <c r="K8" s="14">
        <f t="shared" si="1"/>
        <v>189434</v>
      </c>
      <c r="L8" s="13">
        <v>10158</v>
      </c>
    </row>
    <row r="9" spans="1:19" ht="21" x14ac:dyDescent="0.35">
      <c r="D9" s="11" t="s">
        <v>21</v>
      </c>
      <c r="E9" s="12">
        <f>SUMIFS(Table2[Total Revenue],Table2[Country],'Sales-1'!D9)</f>
        <v>168679</v>
      </c>
      <c r="F9" s="15">
        <f t="shared" si="0"/>
        <v>168679</v>
      </c>
      <c r="G9" s="13">
        <f>SUMIFS(Table2[Units Sold],Table2[Country],'Sales-1'!D9)</f>
        <v>6264</v>
      </c>
      <c r="I9" s="11" t="s">
        <v>18</v>
      </c>
      <c r="J9" s="12">
        <v>173530</v>
      </c>
      <c r="K9" s="14">
        <f t="shared" si="1"/>
        <v>173530</v>
      </c>
      <c r="L9" s="13">
        <v>5745</v>
      </c>
    </row>
    <row r="10" spans="1:19" ht="21" x14ac:dyDescent="0.35">
      <c r="D10" s="11" t="s">
        <v>31</v>
      </c>
      <c r="E10" s="12">
        <f>SUMIFS(Table2[Total Revenue],Table2[Country],'Sales-1'!D10)</f>
        <v>252469</v>
      </c>
      <c r="F10" s="14">
        <f t="shared" si="0"/>
        <v>252469</v>
      </c>
      <c r="G10" s="13">
        <f>SUMIFS(Table2[Units Sold],Table2[Country],'Sales-1'!D10)</f>
        <v>8760</v>
      </c>
      <c r="I10" s="11" t="s">
        <v>21</v>
      </c>
      <c r="J10" s="12">
        <v>168679</v>
      </c>
      <c r="K10" s="15">
        <f t="shared" si="1"/>
        <v>168679</v>
      </c>
      <c r="L10" s="13">
        <v>6264</v>
      </c>
    </row>
  </sheetData>
  <conditionalFormatting sqref="F5:F10">
    <cfRule type="dataBar" priority="2">
      <dataBar showValue="0">
        <cfvo type="min"/>
        <cfvo type="max"/>
        <color theme="4" tint="0.39997558519241921"/>
      </dataBar>
      <extLst>
        <ext xmlns:x14="http://schemas.microsoft.com/office/spreadsheetml/2009/9/main" uri="{B025F937-C7B1-47D3-B67F-A62EFF666E3E}">
          <x14:id>{8A0D6FB1-97C1-4BF3-A845-6D15AAD0369D}</x14:id>
        </ext>
      </extLst>
    </cfRule>
  </conditionalFormatting>
  <conditionalFormatting sqref="K5:K10">
    <cfRule type="dataBar" priority="1">
      <dataBar showValue="0">
        <cfvo type="min"/>
        <cfvo type="max"/>
        <color theme="4" tint="0.39997558519241921"/>
      </dataBar>
      <extLst>
        <ext xmlns:x14="http://schemas.microsoft.com/office/spreadsheetml/2009/9/main" uri="{B025F937-C7B1-47D3-B67F-A62EFF666E3E}">
          <x14:id>{9FE504EC-502F-4952-9B02-12458B43A66F}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A0D6FB1-97C1-4BF3-A845-6D15AAD0369D}">
            <x14:dataBar minLength="0" maxLength="100" gradient="0">
              <x14:cfvo type="autoMin"/>
              <x14:cfvo type="autoMax"/>
              <x14:negativeFillColor rgb="FFFF0000"/>
              <x14:axisColor rgb="FF000000"/>
            </x14:dataBar>
          </x14:cfRule>
          <xm:sqref>F5:F10</xm:sqref>
        </x14:conditionalFormatting>
        <x14:conditionalFormatting xmlns:xm="http://schemas.microsoft.com/office/excel/2006/main">
          <x14:cfRule type="dataBar" id="{9FE504EC-502F-4952-9B02-12458B43A66F}">
            <x14:dataBar minLength="0" maxLength="100" gradient="0">
              <x14:cfvo type="autoMin"/>
              <x14:cfvo type="autoMax"/>
              <x14:negativeFillColor rgb="FFFF0000"/>
              <x14:axisColor rgb="FF000000"/>
            </x14:dataBar>
          </x14:cfRule>
          <xm:sqref>K5:K10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C67E-4FB8-458A-9271-6AC5FD43313C}">
  <dimension ref="A1:K13"/>
  <sheetViews>
    <sheetView workbookViewId="0">
      <selection activeCell="B9" sqref="B9"/>
    </sheetView>
  </sheetViews>
  <sheetFormatPr defaultRowHeight="15" x14ac:dyDescent="0.25"/>
  <cols>
    <col min="1" max="1" width="4.7109375" customWidth="1"/>
    <col min="2" max="2" width="9.7109375" customWidth="1"/>
    <col min="4" max="4" width="20" bestFit="1" customWidth="1"/>
    <col min="5" max="5" width="24.140625" bestFit="1" customWidth="1"/>
    <col min="6" max="6" width="13.42578125" bestFit="1" customWidth="1"/>
    <col min="7" max="7" width="19.85546875" bestFit="1" customWidth="1"/>
    <col min="8" max="8" width="15.7109375" bestFit="1" customWidth="1"/>
    <col min="9" max="9" width="11.140625" bestFit="1" customWidth="1"/>
    <col min="10" max="10" width="16.28515625" customWidth="1"/>
    <col min="11" max="11" width="4.7109375" customWidth="1"/>
    <col min="12" max="12" width="19.7109375" bestFit="1" customWidth="1"/>
    <col min="13" max="13" width="21.85546875" bestFit="1" customWidth="1"/>
    <col min="14" max="14" width="13.28515625" bestFit="1" customWidth="1"/>
    <col min="15" max="15" width="6.5703125" bestFit="1" customWidth="1"/>
    <col min="16" max="16" width="15.140625" bestFit="1" customWidth="1"/>
    <col min="17" max="17" width="20.42578125" bestFit="1" customWidth="1"/>
    <col min="19" max="19" width="15.7109375" bestFit="1" customWidth="1"/>
    <col min="20" max="20" width="13.42578125" bestFit="1" customWidth="1"/>
    <col min="21" max="21" width="19.28515625" bestFit="1" customWidth="1"/>
    <col min="22" max="22" width="19.42578125" bestFit="1" customWidth="1"/>
    <col min="23" max="23" width="15.85546875" bestFit="1" customWidth="1"/>
    <col min="24" max="24" width="17.42578125" bestFit="1" customWidth="1"/>
    <col min="25" max="25" width="17.7109375" bestFit="1" customWidth="1"/>
    <col min="26" max="27" width="11.28515625" bestFit="1" customWidth="1"/>
  </cols>
  <sheetData>
    <row r="1" spans="1:11" ht="51.75" customHeight="1" x14ac:dyDescent="0.9">
      <c r="A1" s="3"/>
      <c r="B1" s="23"/>
      <c r="C1" s="5" t="s">
        <v>64</v>
      </c>
      <c r="D1" s="4"/>
      <c r="E1" s="4"/>
      <c r="F1" s="4"/>
      <c r="G1" s="4"/>
      <c r="H1" s="4"/>
      <c r="I1" s="4"/>
      <c r="J1" s="4"/>
      <c r="K1" s="3"/>
    </row>
    <row r="2" spans="1:11" ht="18.75" hidden="1" customHeight="1" x14ac:dyDescent="0.9">
      <c r="A2" s="3"/>
      <c r="B2" s="5"/>
      <c r="C2" s="5"/>
      <c r="D2" s="4"/>
      <c r="E2" s="4"/>
      <c r="F2" s="4"/>
      <c r="G2" s="4"/>
      <c r="H2" s="4"/>
      <c r="I2" s="4"/>
      <c r="J2" s="4"/>
    </row>
    <row r="6" spans="1:11" ht="23.25" x14ac:dyDescent="0.35">
      <c r="D6" s="16" t="s">
        <v>59</v>
      </c>
      <c r="E6" s="6" t="s">
        <v>61</v>
      </c>
      <c r="F6" s="6" t="s">
        <v>63</v>
      </c>
      <c r="G6" s="6" t="s">
        <v>62</v>
      </c>
    </row>
    <row r="7" spans="1:11" ht="23.25" x14ac:dyDescent="0.35">
      <c r="D7" s="17" t="s">
        <v>31</v>
      </c>
      <c r="E7" s="18">
        <v>252469</v>
      </c>
      <c r="F7" s="18">
        <v>252469</v>
      </c>
      <c r="G7" s="18">
        <v>8760</v>
      </c>
    </row>
    <row r="8" spans="1:11" ht="23.25" x14ac:dyDescent="0.35">
      <c r="D8" s="17" t="s">
        <v>15</v>
      </c>
      <c r="E8" s="18">
        <v>237944</v>
      </c>
      <c r="F8" s="18">
        <v>237944</v>
      </c>
      <c r="G8" s="18">
        <v>7302</v>
      </c>
    </row>
    <row r="9" spans="1:11" ht="23.25" x14ac:dyDescent="0.35">
      <c r="D9" s="17" t="s">
        <v>7</v>
      </c>
      <c r="E9" s="18">
        <v>218813</v>
      </c>
      <c r="F9" s="18">
        <v>218813</v>
      </c>
      <c r="G9" s="18">
        <v>7431</v>
      </c>
    </row>
    <row r="10" spans="1:11" ht="23.25" x14ac:dyDescent="0.35">
      <c r="D10" s="17" t="s">
        <v>10</v>
      </c>
      <c r="E10" s="18">
        <v>189434</v>
      </c>
      <c r="F10" s="18">
        <v>189434</v>
      </c>
      <c r="G10" s="18">
        <v>10158</v>
      </c>
    </row>
    <row r="11" spans="1:11" ht="23.25" x14ac:dyDescent="0.35">
      <c r="D11" s="17" t="s">
        <v>18</v>
      </c>
      <c r="E11" s="18">
        <v>173530</v>
      </c>
      <c r="F11" s="18">
        <v>173530</v>
      </c>
      <c r="G11" s="18">
        <v>5745</v>
      </c>
    </row>
    <row r="12" spans="1:11" ht="23.25" x14ac:dyDescent="0.35">
      <c r="D12" s="17" t="s">
        <v>21</v>
      </c>
      <c r="E12" s="18">
        <v>168679</v>
      </c>
      <c r="F12" s="18">
        <v>168679</v>
      </c>
      <c r="G12" s="18">
        <v>6264</v>
      </c>
    </row>
    <row r="13" spans="1:11" ht="23.25" x14ac:dyDescent="0.35">
      <c r="D13" s="17" t="s">
        <v>60</v>
      </c>
      <c r="E13" s="18">
        <v>1240869</v>
      </c>
      <c r="F13" s="18">
        <v>1240869</v>
      </c>
      <c r="G13" s="18">
        <v>45660</v>
      </c>
    </row>
  </sheetData>
  <conditionalFormatting pivot="1" sqref="F7:F12">
    <cfRule type="dataBar" priority="1">
      <dataBar showValue="0">
        <cfvo type="min"/>
        <cfvo type="max"/>
        <color rgb="FFFFB628"/>
      </dataBar>
      <extLst>
        <ext xmlns:x14="http://schemas.microsoft.com/office/spreadsheetml/2009/9/main" uri="{B025F937-C7B1-47D3-B67F-A62EFF666E3E}">
          <x14:id>{9A55A1BE-DBB1-41BE-BF64-C53B72E28E91}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A55A1BE-DBB1-41BE-BF64-C53B72E28E91}">
            <x14:dataBar minLength="0" maxLength="100" border="1" negativeBarBorderColorSameAsPositive="0">
              <x14:cfvo type="autoMin"/>
              <x14:cfvo type="autoMax"/>
              <x14:borderColor rgb="FFFFB628"/>
              <x14:negativeFillColor rgb="FFFF0000"/>
              <x14:negativeBorderColor rgb="FFFF0000"/>
              <x14:axisColor rgb="FF000000"/>
            </x14:dataBar>
          </x14:cfRule>
          <xm:sqref>F7:F12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6CC7-96AE-4125-862B-DD541A659142}">
  <dimension ref="A1:N9"/>
  <sheetViews>
    <sheetView showGridLines="0" workbookViewId="0">
      <selection activeCell="M5" sqref="M5"/>
    </sheetView>
  </sheetViews>
  <sheetFormatPr defaultRowHeight="15" x14ac:dyDescent="0.25"/>
  <cols>
    <col min="1" max="1" width="4.7109375" customWidth="1"/>
    <col min="2" max="2" width="26.7109375" bestFit="1" customWidth="1"/>
    <col min="3" max="3" width="21" bestFit="1" customWidth="1"/>
    <col min="4" max="4" width="17.28515625" bestFit="1" customWidth="1"/>
    <col min="5" max="5" width="18.7109375" bestFit="1" customWidth="1"/>
    <col min="11" max="11" width="4.7109375" customWidth="1"/>
    <col min="14" max="14" width="4.7109375" customWidth="1"/>
  </cols>
  <sheetData>
    <row r="1" spans="1:14" ht="60" customHeight="1" x14ac:dyDescent="0.9">
      <c r="A1" s="3"/>
      <c r="B1" s="5" t="s">
        <v>79</v>
      </c>
      <c r="C1" s="4"/>
      <c r="D1" s="4"/>
      <c r="E1" s="4"/>
      <c r="F1" s="4"/>
      <c r="G1" s="4"/>
      <c r="H1" s="4"/>
      <c r="I1" s="4"/>
      <c r="J1" s="4"/>
      <c r="K1" s="3"/>
      <c r="L1" s="48"/>
      <c r="M1" s="48"/>
      <c r="N1" s="48"/>
    </row>
    <row r="2" spans="1:14" ht="16.5" customHeight="1" x14ac:dyDescent="0.25"/>
    <row r="3" spans="1:14" ht="21" x14ac:dyDescent="0.35">
      <c r="B3" s="19" t="s">
        <v>59</v>
      </c>
      <c r="C3" s="20" t="s">
        <v>61</v>
      </c>
      <c r="D3" s="20" t="s">
        <v>62</v>
      </c>
      <c r="E3" s="20" t="s">
        <v>65</v>
      </c>
    </row>
    <row r="4" spans="1:14" ht="21" x14ac:dyDescent="0.35">
      <c r="B4" s="21" t="s">
        <v>38</v>
      </c>
      <c r="C4" s="22">
        <v>68971</v>
      </c>
      <c r="D4" s="22">
        <v>1533</v>
      </c>
      <c r="E4" s="20">
        <v>44.990867579908674</v>
      </c>
    </row>
    <row r="5" spans="1:14" ht="21" x14ac:dyDescent="0.35">
      <c r="B5" s="21" t="s">
        <v>20</v>
      </c>
      <c r="C5" s="22">
        <v>69160</v>
      </c>
      <c r="D5" s="22">
        <v>1854</v>
      </c>
      <c r="E5" s="20">
        <v>37.303128371089535</v>
      </c>
    </row>
    <row r="6" spans="1:14" ht="21" x14ac:dyDescent="0.35">
      <c r="B6" s="21" t="s">
        <v>39</v>
      </c>
      <c r="C6" s="22">
        <v>35378</v>
      </c>
      <c r="D6" s="22">
        <v>1044</v>
      </c>
      <c r="E6" s="20">
        <v>33.88697318007663</v>
      </c>
    </row>
    <row r="7" spans="1:14" ht="21" x14ac:dyDescent="0.35">
      <c r="B7" s="21" t="s">
        <v>43</v>
      </c>
      <c r="C7" s="22">
        <v>70273</v>
      </c>
      <c r="D7" s="22">
        <v>2142</v>
      </c>
      <c r="E7" s="20">
        <v>32.807189542483663</v>
      </c>
    </row>
    <row r="8" spans="1:14" ht="21" x14ac:dyDescent="0.35">
      <c r="B8" s="21" t="s">
        <v>23</v>
      </c>
      <c r="C8" s="22">
        <v>66283</v>
      </c>
      <c r="D8" s="22">
        <v>2052</v>
      </c>
      <c r="E8" s="20">
        <v>32.301656920077974</v>
      </c>
    </row>
    <row r="9" spans="1:14" ht="21" x14ac:dyDescent="0.35">
      <c r="B9" s="21" t="s">
        <v>60</v>
      </c>
      <c r="C9" s="22">
        <v>310065</v>
      </c>
      <c r="D9" s="22">
        <v>8625</v>
      </c>
      <c r="E9" s="20">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9309-9FD6-4D4D-BCF4-9C6CAD6810AC}">
  <dimension ref="A1:Y303"/>
  <sheetViews>
    <sheetView workbookViewId="0">
      <selection activeCell="B1" sqref="B1"/>
    </sheetView>
  </sheetViews>
  <sheetFormatPr defaultRowHeight="15" x14ac:dyDescent="0.25"/>
  <cols>
    <col min="1" max="1" width="4.7109375" customWidth="1"/>
    <col min="21" max="21" width="4.7109375" customWidth="1"/>
    <col min="22" max="22" width="12.42578125" customWidth="1"/>
    <col min="23" max="23" width="12" customWidth="1"/>
  </cols>
  <sheetData>
    <row r="1" spans="1:25" ht="60" customHeight="1" x14ac:dyDescent="0.9">
      <c r="A1" s="3"/>
      <c r="B1" s="23"/>
      <c r="C1" s="5" t="s">
        <v>68</v>
      </c>
      <c r="D1" s="4"/>
      <c r="E1" s="4"/>
      <c r="F1" s="4"/>
      <c r="G1" s="4"/>
      <c r="H1" s="4"/>
      <c r="I1" s="4"/>
      <c r="J1" s="4"/>
      <c r="K1" s="4"/>
      <c r="L1" s="4"/>
      <c r="M1" s="4"/>
      <c r="N1" s="4"/>
      <c r="O1" s="4"/>
      <c r="P1" s="4"/>
      <c r="Q1" s="4"/>
      <c r="R1" s="4"/>
      <c r="S1" s="4"/>
      <c r="T1" s="4"/>
      <c r="U1" s="3"/>
    </row>
    <row r="3" spans="1:25" ht="21.75" thickBot="1" x14ac:dyDescent="0.4">
      <c r="U3" s="25" t="s">
        <v>0</v>
      </c>
      <c r="V3" s="25" t="s">
        <v>58</v>
      </c>
      <c r="W3" s="25" t="s">
        <v>2</v>
      </c>
      <c r="X3" s="25" t="s">
        <v>3</v>
      </c>
      <c r="Y3" s="25" t="s">
        <v>4</v>
      </c>
    </row>
    <row r="4" spans="1:25" ht="21" x14ac:dyDescent="0.35">
      <c r="U4" s="8" t="s">
        <v>6</v>
      </c>
      <c r="V4" s="8" t="s">
        <v>7</v>
      </c>
      <c r="W4" s="8" t="s">
        <v>8</v>
      </c>
      <c r="X4" s="8">
        <v>1624</v>
      </c>
      <c r="Y4" s="8">
        <v>114</v>
      </c>
    </row>
    <row r="5" spans="1:25" ht="21" x14ac:dyDescent="0.35">
      <c r="U5" s="9" t="s">
        <v>9</v>
      </c>
      <c r="V5" s="9" t="s">
        <v>10</v>
      </c>
      <c r="W5" s="9" t="s">
        <v>11</v>
      </c>
      <c r="X5" s="9">
        <v>6706</v>
      </c>
      <c r="Y5" s="9">
        <v>459</v>
      </c>
    </row>
    <row r="6" spans="1:25" ht="21" x14ac:dyDescent="0.35">
      <c r="U6" s="8" t="s">
        <v>12</v>
      </c>
      <c r="V6" s="8" t="s">
        <v>10</v>
      </c>
      <c r="W6" s="8" t="s">
        <v>13</v>
      </c>
      <c r="X6" s="8">
        <v>959</v>
      </c>
      <c r="Y6" s="8">
        <v>147</v>
      </c>
    </row>
    <row r="7" spans="1:25" ht="21" x14ac:dyDescent="0.35">
      <c r="U7" s="9" t="s">
        <v>14</v>
      </c>
      <c r="V7" s="9" t="s">
        <v>15</v>
      </c>
      <c r="W7" s="9" t="s">
        <v>16</v>
      </c>
      <c r="X7" s="9">
        <v>9632</v>
      </c>
      <c r="Y7" s="9">
        <v>288</v>
      </c>
    </row>
    <row r="8" spans="1:25" ht="21" x14ac:dyDescent="0.35">
      <c r="U8" s="8" t="s">
        <v>17</v>
      </c>
      <c r="V8" s="8" t="s">
        <v>18</v>
      </c>
      <c r="W8" s="8" t="s">
        <v>19</v>
      </c>
      <c r="X8" s="8">
        <v>2100</v>
      </c>
      <c r="Y8" s="8">
        <v>414</v>
      </c>
    </row>
    <row r="9" spans="1:25" ht="21" x14ac:dyDescent="0.35">
      <c r="U9" s="9" t="s">
        <v>6</v>
      </c>
      <c r="V9" s="9" t="s">
        <v>10</v>
      </c>
      <c r="W9" s="9" t="s">
        <v>20</v>
      </c>
      <c r="X9" s="9">
        <v>8869</v>
      </c>
      <c r="Y9" s="9">
        <v>432</v>
      </c>
    </row>
    <row r="10" spans="1:25" ht="21" x14ac:dyDescent="0.35">
      <c r="U10" s="8" t="s">
        <v>17</v>
      </c>
      <c r="V10" s="8" t="s">
        <v>21</v>
      </c>
      <c r="W10" s="8" t="s">
        <v>22</v>
      </c>
      <c r="X10" s="8">
        <v>2681</v>
      </c>
      <c r="Y10" s="8">
        <v>54</v>
      </c>
    </row>
    <row r="11" spans="1:25" ht="21" x14ac:dyDescent="0.35">
      <c r="U11" s="9" t="s">
        <v>9</v>
      </c>
      <c r="V11" s="9" t="s">
        <v>10</v>
      </c>
      <c r="W11" s="9" t="s">
        <v>23</v>
      </c>
      <c r="X11" s="9">
        <v>5012</v>
      </c>
      <c r="Y11" s="9">
        <v>210</v>
      </c>
    </row>
    <row r="12" spans="1:25" ht="21" x14ac:dyDescent="0.35">
      <c r="U12" s="8" t="s">
        <v>24</v>
      </c>
      <c r="V12" s="8" t="s">
        <v>21</v>
      </c>
      <c r="W12" s="8" t="s">
        <v>25</v>
      </c>
      <c r="X12" s="8">
        <v>1281</v>
      </c>
      <c r="Y12" s="8">
        <v>75</v>
      </c>
    </row>
    <row r="13" spans="1:25" ht="21" x14ac:dyDescent="0.35">
      <c r="U13" s="9" t="s">
        <v>26</v>
      </c>
      <c r="V13" s="9" t="s">
        <v>7</v>
      </c>
      <c r="W13" s="9" t="s">
        <v>25</v>
      </c>
      <c r="X13" s="9">
        <v>4991</v>
      </c>
      <c r="Y13" s="9">
        <v>12</v>
      </c>
    </row>
    <row r="14" spans="1:25" ht="21" x14ac:dyDescent="0.35">
      <c r="U14" s="8" t="s">
        <v>27</v>
      </c>
      <c r="V14" s="8" t="s">
        <v>18</v>
      </c>
      <c r="W14" s="8" t="s">
        <v>19</v>
      </c>
      <c r="X14" s="8">
        <v>1785</v>
      </c>
      <c r="Y14" s="8">
        <v>462</v>
      </c>
    </row>
    <row r="15" spans="1:25" ht="21" x14ac:dyDescent="0.35">
      <c r="U15" s="9" t="s">
        <v>28</v>
      </c>
      <c r="V15" s="9" t="s">
        <v>7</v>
      </c>
      <c r="W15" s="9" t="s">
        <v>29</v>
      </c>
      <c r="X15" s="9">
        <v>3983</v>
      </c>
      <c r="Y15" s="9">
        <v>144</v>
      </c>
    </row>
    <row r="16" spans="1:25" ht="21" x14ac:dyDescent="0.35">
      <c r="U16" s="8" t="s">
        <v>12</v>
      </c>
      <c r="V16" s="8" t="s">
        <v>21</v>
      </c>
      <c r="W16" s="8" t="s">
        <v>30</v>
      </c>
      <c r="X16" s="8">
        <v>2646</v>
      </c>
      <c r="Y16" s="8">
        <v>120</v>
      </c>
    </row>
    <row r="17" spans="21:25" ht="21" x14ac:dyDescent="0.35">
      <c r="U17" s="9" t="s">
        <v>27</v>
      </c>
      <c r="V17" s="9" t="s">
        <v>31</v>
      </c>
      <c r="W17" s="9" t="s">
        <v>32</v>
      </c>
      <c r="X17" s="9">
        <v>252</v>
      </c>
      <c r="Y17" s="9">
        <v>54</v>
      </c>
    </row>
    <row r="18" spans="21:25" ht="21" x14ac:dyDescent="0.35">
      <c r="U18" s="8" t="s">
        <v>28</v>
      </c>
      <c r="V18" s="8" t="s">
        <v>10</v>
      </c>
      <c r="W18" s="8" t="s">
        <v>19</v>
      </c>
      <c r="X18" s="8">
        <v>2464</v>
      </c>
      <c r="Y18" s="8">
        <v>234</v>
      </c>
    </row>
    <row r="19" spans="21:25" ht="21" x14ac:dyDescent="0.35">
      <c r="U19" s="9" t="s">
        <v>28</v>
      </c>
      <c r="V19" s="9" t="s">
        <v>10</v>
      </c>
      <c r="W19" s="9" t="s">
        <v>33</v>
      </c>
      <c r="X19" s="9">
        <v>2114</v>
      </c>
      <c r="Y19" s="9">
        <v>66</v>
      </c>
    </row>
    <row r="20" spans="21:25" ht="21" x14ac:dyDescent="0.35">
      <c r="U20" s="8" t="s">
        <v>17</v>
      </c>
      <c r="V20" s="8" t="s">
        <v>7</v>
      </c>
      <c r="W20" s="8" t="s">
        <v>22</v>
      </c>
      <c r="X20" s="8">
        <v>7693</v>
      </c>
      <c r="Y20" s="8">
        <v>87</v>
      </c>
    </row>
    <row r="21" spans="21:25" ht="21" x14ac:dyDescent="0.35">
      <c r="U21" s="9" t="s">
        <v>26</v>
      </c>
      <c r="V21" s="9" t="s">
        <v>31</v>
      </c>
      <c r="W21" s="9" t="s">
        <v>34</v>
      </c>
      <c r="X21" s="9">
        <v>15610</v>
      </c>
      <c r="Y21" s="9">
        <v>339</v>
      </c>
    </row>
    <row r="22" spans="21:25" ht="21" x14ac:dyDescent="0.35">
      <c r="U22" s="8" t="s">
        <v>14</v>
      </c>
      <c r="V22" s="8" t="s">
        <v>31</v>
      </c>
      <c r="W22" s="8" t="s">
        <v>23</v>
      </c>
      <c r="X22" s="8">
        <v>336</v>
      </c>
      <c r="Y22" s="8">
        <v>144</v>
      </c>
    </row>
    <row r="23" spans="21:25" ht="21" x14ac:dyDescent="0.35">
      <c r="U23" s="9" t="s">
        <v>27</v>
      </c>
      <c r="V23" s="9" t="s">
        <v>18</v>
      </c>
      <c r="W23" s="9" t="s">
        <v>34</v>
      </c>
      <c r="X23" s="9">
        <v>9443</v>
      </c>
      <c r="Y23" s="9">
        <v>162</v>
      </c>
    </row>
    <row r="24" spans="21:25" ht="21" x14ac:dyDescent="0.35">
      <c r="U24" s="8" t="s">
        <v>12</v>
      </c>
      <c r="V24" s="8" t="s">
        <v>31</v>
      </c>
      <c r="W24" s="8" t="s">
        <v>35</v>
      </c>
      <c r="X24" s="8">
        <v>8155</v>
      </c>
      <c r="Y24" s="8">
        <v>90</v>
      </c>
    </row>
    <row r="25" spans="21:25" ht="21" x14ac:dyDescent="0.35">
      <c r="U25" s="9" t="s">
        <v>9</v>
      </c>
      <c r="V25" s="9" t="s">
        <v>21</v>
      </c>
      <c r="W25" s="9" t="s">
        <v>35</v>
      </c>
      <c r="X25" s="9">
        <v>1701</v>
      </c>
      <c r="Y25" s="9">
        <v>234</v>
      </c>
    </row>
    <row r="26" spans="21:25" ht="21" x14ac:dyDescent="0.35">
      <c r="U26" s="8" t="s">
        <v>36</v>
      </c>
      <c r="V26" s="8" t="s">
        <v>21</v>
      </c>
      <c r="W26" s="8" t="s">
        <v>23</v>
      </c>
      <c r="X26" s="8">
        <v>2205</v>
      </c>
      <c r="Y26" s="8">
        <v>141</v>
      </c>
    </row>
    <row r="27" spans="21:25" ht="21" x14ac:dyDescent="0.35">
      <c r="U27" s="9" t="s">
        <v>9</v>
      </c>
      <c r="V27" s="9" t="s">
        <v>7</v>
      </c>
      <c r="W27" s="9" t="s">
        <v>37</v>
      </c>
      <c r="X27" s="9">
        <v>1771</v>
      </c>
      <c r="Y27" s="9">
        <v>204</v>
      </c>
    </row>
    <row r="28" spans="21:25" ht="21" x14ac:dyDescent="0.35">
      <c r="U28" s="8" t="s">
        <v>14</v>
      </c>
      <c r="V28" s="8" t="s">
        <v>10</v>
      </c>
      <c r="W28" s="8" t="s">
        <v>38</v>
      </c>
      <c r="X28" s="8">
        <v>2114</v>
      </c>
      <c r="Y28" s="8">
        <v>186</v>
      </c>
    </row>
    <row r="29" spans="21:25" ht="21" x14ac:dyDescent="0.35">
      <c r="U29" s="9" t="s">
        <v>14</v>
      </c>
      <c r="V29" s="9" t="s">
        <v>15</v>
      </c>
      <c r="W29" s="9" t="s">
        <v>32</v>
      </c>
      <c r="X29" s="9">
        <v>10311</v>
      </c>
      <c r="Y29" s="9">
        <v>231</v>
      </c>
    </row>
    <row r="30" spans="21:25" ht="21" x14ac:dyDescent="0.35">
      <c r="U30" s="8" t="s">
        <v>28</v>
      </c>
      <c r="V30" s="8" t="s">
        <v>18</v>
      </c>
      <c r="W30" s="8" t="s">
        <v>30</v>
      </c>
      <c r="X30" s="8">
        <v>21</v>
      </c>
      <c r="Y30" s="8">
        <v>168</v>
      </c>
    </row>
    <row r="31" spans="21:25" ht="21" x14ac:dyDescent="0.35">
      <c r="U31" s="9" t="s">
        <v>36</v>
      </c>
      <c r="V31" s="9" t="s">
        <v>10</v>
      </c>
      <c r="W31" s="9" t="s">
        <v>34</v>
      </c>
      <c r="X31" s="9">
        <v>1974</v>
      </c>
      <c r="Y31" s="9">
        <v>195</v>
      </c>
    </row>
    <row r="32" spans="21:25" ht="21" x14ac:dyDescent="0.35">
      <c r="U32" s="8" t="s">
        <v>26</v>
      </c>
      <c r="V32" s="8" t="s">
        <v>15</v>
      </c>
      <c r="W32" s="8" t="s">
        <v>35</v>
      </c>
      <c r="X32" s="8">
        <v>6314</v>
      </c>
      <c r="Y32" s="8">
        <v>15</v>
      </c>
    </row>
    <row r="33" spans="21:25" ht="21" x14ac:dyDescent="0.35">
      <c r="U33" s="9" t="s">
        <v>36</v>
      </c>
      <c r="V33" s="9" t="s">
        <v>7</v>
      </c>
      <c r="W33" s="9" t="s">
        <v>35</v>
      </c>
      <c r="X33" s="9">
        <v>4683</v>
      </c>
      <c r="Y33" s="9">
        <v>30</v>
      </c>
    </row>
    <row r="34" spans="21:25" ht="21" x14ac:dyDescent="0.35">
      <c r="U34" s="8" t="s">
        <v>14</v>
      </c>
      <c r="V34" s="8" t="s">
        <v>7</v>
      </c>
      <c r="W34" s="8" t="s">
        <v>39</v>
      </c>
      <c r="X34" s="8">
        <v>6398</v>
      </c>
      <c r="Y34" s="8">
        <v>102</v>
      </c>
    </row>
    <row r="35" spans="21:25" ht="21" x14ac:dyDescent="0.35">
      <c r="U35" s="9" t="s">
        <v>27</v>
      </c>
      <c r="V35" s="9" t="s">
        <v>10</v>
      </c>
      <c r="W35" s="9" t="s">
        <v>37</v>
      </c>
      <c r="X35" s="9">
        <v>553</v>
      </c>
      <c r="Y35" s="9">
        <v>15</v>
      </c>
    </row>
    <row r="36" spans="21:25" ht="21" x14ac:dyDescent="0.35">
      <c r="U36" s="8" t="s">
        <v>9</v>
      </c>
      <c r="V36" s="8" t="s">
        <v>18</v>
      </c>
      <c r="W36" s="8" t="s">
        <v>8</v>
      </c>
      <c r="X36" s="8">
        <v>7021</v>
      </c>
      <c r="Y36" s="8">
        <v>183</v>
      </c>
    </row>
    <row r="37" spans="21:25" ht="21" x14ac:dyDescent="0.35">
      <c r="U37" s="9" t="s">
        <v>6</v>
      </c>
      <c r="V37" s="9" t="s">
        <v>18</v>
      </c>
      <c r="W37" s="9" t="s">
        <v>23</v>
      </c>
      <c r="X37" s="9">
        <v>5817</v>
      </c>
      <c r="Y37" s="9">
        <v>12</v>
      </c>
    </row>
    <row r="38" spans="21:25" ht="21" x14ac:dyDescent="0.35">
      <c r="U38" s="8" t="s">
        <v>14</v>
      </c>
      <c r="V38" s="8" t="s">
        <v>18</v>
      </c>
      <c r="W38" s="8" t="s">
        <v>25</v>
      </c>
      <c r="X38" s="8">
        <v>3976</v>
      </c>
      <c r="Y38" s="8">
        <v>72</v>
      </c>
    </row>
    <row r="39" spans="21:25" ht="21" x14ac:dyDescent="0.35">
      <c r="U39" s="9" t="s">
        <v>17</v>
      </c>
      <c r="V39" s="9" t="s">
        <v>21</v>
      </c>
      <c r="W39" s="9" t="s">
        <v>40</v>
      </c>
      <c r="X39" s="9">
        <v>1134</v>
      </c>
      <c r="Y39" s="9">
        <v>282</v>
      </c>
    </row>
    <row r="40" spans="21:25" ht="21" x14ac:dyDescent="0.35">
      <c r="U40" s="8" t="s">
        <v>27</v>
      </c>
      <c r="V40" s="8" t="s">
        <v>18</v>
      </c>
      <c r="W40" s="8" t="s">
        <v>41</v>
      </c>
      <c r="X40" s="8">
        <v>6027</v>
      </c>
      <c r="Y40" s="8">
        <v>144</v>
      </c>
    </row>
    <row r="41" spans="21:25" ht="21" x14ac:dyDescent="0.35">
      <c r="U41" s="9" t="s">
        <v>17</v>
      </c>
      <c r="V41" s="9" t="s">
        <v>7</v>
      </c>
      <c r="W41" s="9" t="s">
        <v>30</v>
      </c>
      <c r="X41" s="9">
        <v>1904</v>
      </c>
      <c r="Y41" s="9">
        <v>405</v>
      </c>
    </row>
    <row r="42" spans="21:25" ht="21" x14ac:dyDescent="0.35">
      <c r="U42" s="8" t="s">
        <v>24</v>
      </c>
      <c r="V42" s="8" t="s">
        <v>31</v>
      </c>
      <c r="W42" s="8" t="s">
        <v>11</v>
      </c>
      <c r="X42" s="8">
        <v>3262</v>
      </c>
      <c r="Y42" s="8">
        <v>75</v>
      </c>
    </row>
    <row r="43" spans="21:25" ht="21" x14ac:dyDescent="0.35">
      <c r="U43" s="9" t="s">
        <v>6</v>
      </c>
      <c r="V43" s="9" t="s">
        <v>31</v>
      </c>
      <c r="W43" s="9" t="s">
        <v>40</v>
      </c>
      <c r="X43" s="9">
        <v>2289</v>
      </c>
      <c r="Y43" s="9">
        <v>135</v>
      </c>
    </row>
    <row r="44" spans="21:25" ht="21" x14ac:dyDescent="0.35">
      <c r="U44" s="8" t="s">
        <v>26</v>
      </c>
      <c r="V44" s="8" t="s">
        <v>31</v>
      </c>
      <c r="W44" s="8" t="s">
        <v>40</v>
      </c>
      <c r="X44" s="8">
        <v>6986</v>
      </c>
      <c r="Y44" s="8">
        <v>21</v>
      </c>
    </row>
    <row r="45" spans="21:25" ht="21" x14ac:dyDescent="0.35">
      <c r="U45" s="9" t="s">
        <v>27</v>
      </c>
      <c r="V45" s="9" t="s">
        <v>21</v>
      </c>
      <c r="W45" s="9" t="s">
        <v>35</v>
      </c>
      <c r="X45" s="9">
        <v>4417</v>
      </c>
      <c r="Y45" s="9">
        <v>153</v>
      </c>
    </row>
    <row r="46" spans="21:25" ht="21" x14ac:dyDescent="0.35">
      <c r="U46" s="8" t="s">
        <v>17</v>
      </c>
      <c r="V46" s="8" t="s">
        <v>31</v>
      </c>
      <c r="W46" s="8" t="s">
        <v>38</v>
      </c>
      <c r="X46" s="8">
        <v>1442</v>
      </c>
      <c r="Y46" s="8">
        <v>15</v>
      </c>
    </row>
    <row r="47" spans="21:25" ht="21" x14ac:dyDescent="0.35">
      <c r="U47" s="9" t="s">
        <v>28</v>
      </c>
      <c r="V47" s="9" t="s">
        <v>10</v>
      </c>
      <c r="W47" s="9" t="s">
        <v>25</v>
      </c>
      <c r="X47" s="9">
        <v>2415</v>
      </c>
      <c r="Y47" s="9">
        <v>255</v>
      </c>
    </row>
    <row r="48" spans="21:25" ht="21" x14ac:dyDescent="0.35">
      <c r="U48" s="8" t="s">
        <v>27</v>
      </c>
      <c r="V48" s="8" t="s">
        <v>7</v>
      </c>
      <c r="W48" s="8" t="s">
        <v>37</v>
      </c>
      <c r="X48" s="8">
        <v>238</v>
      </c>
      <c r="Y48" s="8">
        <v>18</v>
      </c>
    </row>
    <row r="49" spans="21:25" ht="21" x14ac:dyDescent="0.35">
      <c r="U49" s="9" t="s">
        <v>17</v>
      </c>
      <c r="V49" s="9" t="s">
        <v>7</v>
      </c>
      <c r="W49" s="9" t="s">
        <v>35</v>
      </c>
      <c r="X49" s="9">
        <v>4949</v>
      </c>
      <c r="Y49" s="9">
        <v>189</v>
      </c>
    </row>
    <row r="50" spans="21:25" ht="21" x14ac:dyDescent="0.35">
      <c r="U50" s="8" t="s">
        <v>26</v>
      </c>
      <c r="V50" s="8" t="s">
        <v>21</v>
      </c>
      <c r="W50" s="8" t="s">
        <v>11</v>
      </c>
      <c r="X50" s="8">
        <v>5075</v>
      </c>
      <c r="Y50" s="8">
        <v>21</v>
      </c>
    </row>
    <row r="51" spans="21:25" ht="21" x14ac:dyDescent="0.35">
      <c r="U51" s="9" t="s">
        <v>28</v>
      </c>
      <c r="V51" s="9" t="s">
        <v>15</v>
      </c>
      <c r="W51" s="9" t="s">
        <v>30</v>
      </c>
      <c r="X51" s="9">
        <v>9198</v>
      </c>
      <c r="Y51" s="9">
        <v>36</v>
      </c>
    </row>
    <row r="52" spans="21:25" ht="21" x14ac:dyDescent="0.35">
      <c r="U52" s="8" t="s">
        <v>17</v>
      </c>
      <c r="V52" s="8" t="s">
        <v>31</v>
      </c>
      <c r="W52" s="8" t="s">
        <v>33</v>
      </c>
      <c r="X52" s="8">
        <v>3339</v>
      </c>
      <c r="Y52" s="8">
        <v>75</v>
      </c>
    </row>
    <row r="53" spans="21:25" ht="21" x14ac:dyDescent="0.35">
      <c r="U53" s="9" t="s">
        <v>6</v>
      </c>
      <c r="V53" s="9" t="s">
        <v>31</v>
      </c>
      <c r="W53" s="9" t="s">
        <v>29</v>
      </c>
      <c r="X53" s="9">
        <v>5019</v>
      </c>
      <c r="Y53" s="9">
        <v>156</v>
      </c>
    </row>
    <row r="54" spans="21:25" ht="21" x14ac:dyDescent="0.35">
      <c r="U54" s="8" t="s">
        <v>26</v>
      </c>
      <c r="V54" s="8" t="s">
        <v>15</v>
      </c>
      <c r="W54" s="8" t="s">
        <v>30</v>
      </c>
      <c r="X54" s="8">
        <v>16184</v>
      </c>
      <c r="Y54" s="8">
        <v>39</v>
      </c>
    </row>
    <row r="55" spans="21:25" ht="21" x14ac:dyDescent="0.35">
      <c r="U55" s="9" t="s">
        <v>17</v>
      </c>
      <c r="V55" s="9" t="s">
        <v>15</v>
      </c>
      <c r="W55" s="9" t="s">
        <v>42</v>
      </c>
      <c r="X55" s="9">
        <v>497</v>
      </c>
      <c r="Y55" s="9">
        <v>63</v>
      </c>
    </row>
    <row r="56" spans="21:25" ht="21" x14ac:dyDescent="0.35">
      <c r="U56" s="8" t="s">
        <v>27</v>
      </c>
      <c r="V56" s="8" t="s">
        <v>15</v>
      </c>
      <c r="W56" s="8" t="s">
        <v>33</v>
      </c>
      <c r="X56" s="8">
        <v>8211</v>
      </c>
      <c r="Y56" s="8">
        <v>75</v>
      </c>
    </row>
    <row r="57" spans="21:25" ht="21" x14ac:dyDescent="0.35">
      <c r="U57" s="9" t="s">
        <v>27</v>
      </c>
      <c r="V57" s="9" t="s">
        <v>21</v>
      </c>
      <c r="W57" s="9" t="s">
        <v>41</v>
      </c>
      <c r="X57" s="9">
        <v>6580</v>
      </c>
      <c r="Y57" s="9">
        <v>183</v>
      </c>
    </row>
    <row r="58" spans="21:25" ht="21" x14ac:dyDescent="0.35">
      <c r="U58" s="8" t="s">
        <v>14</v>
      </c>
      <c r="V58" s="8" t="s">
        <v>10</v>
      </c>
      <c r="W58" s="8" t="s">
        <v>32</v>
      </c>
      <c r="X58" s="8">
        <v>4760</v>
      </c>
      <c r="Y58" s="8">
        <v>69</v>
      </c>
    </row>
    <row r="59" spans="21:25" ht="21" x14ac:dyDescent="0.35">
      <c r="U59" s="9" t="s">
        <v>6</v>
      </c>
      <c r="V59" s="9" t="s">
        <v>15</v>
      </c>
      <c r="W59" s="9" t="s">
        <v>19</v>
      </c>
      <c r="X59" s="9">
        <v>5439</v>
      </c>
      <c r="Y59" s="9">
        <v>30</v>
      </c>
    </row>
    <row r="60" spans="21:25" ht="21" x14ac:dyDescent="0.35">
      <c r="U60" s="8" t="s">
        <v>14</v>
      </c>
      <c r="V60" s="8" t="s">
        <v>31</v>
      </c>
      <c r="W60" s="8" t="s">
        <v>29</v>
      </c>
      <c r="X60" s="8">
        <v>1463</v>
      </c>
      <c r="Y60" s="8">
        <v>39</v>
      </c>
    </row>
    <row r="61" spans="21:25" ht="21" x14ac:dyDescent="0.35">
      <c r="U61" s="9" t="s">
        <v>28</v>
      </c>
      <c r="V61" s="9" t="s">
        <v>31</v>
      </c>
      <c r="W61" s="9" t="s">
        <v>11</v>
      </c>
      <c r="X61" s="9">
        <v>7777</v>
      </c>
      <c r="Y61" s="9">
        <v>504</v>
      </c>
    </row>
    <row r="62" spans="21:25" ht="21" x14ac:dyDescent="0.35">
      <c r="U62" s="8" t="s">
        <v>12</v>
      </c>
      <c r="V62" s="8" t="s">
        <v>7</v>
      </c>
      <c r="W62" s="8" t="s">
        <v>33</v>
      </c>
      <c r="X62" s="8">
        <v>1085</v>
      </c>
      <c r="Y62" s="8">
        <v>273</v>
      </c>
    </row>
    <row r="63" spans="21:25" ht="21" x14ac:dyDescent="0.35">
      <c r="U63" s="9" t="s">
        <v>26</v>
      </c>
      <c r="V63" s="9" t="s">
        <v>7</v>
      </c>
      <c r="W63" s="9" t="s">
        <v>22</v>
      </c>
      <c r="X63" s="9">
        <v>182</v>
      </c>
      <c r="Y63" s="9">
        <v>48</v>
      </c>
    </row>
    <row r="64" spans="21:25" ht="21" x14ac:dyDescent="0.35">
      <c r="U64" s="8" t="s">
        <v>17</v>
      </c>
      <c r="V64" s="8" t="s">
        <v>31</v>
      </c>
      <c r="W64" s="8" t="s">
        <v>40</v>
      </c>
      <c r="X64" s="8">
        <v>4242</v>
      </c>
      <c r="Y64" s="8">
        <v>207</v>
      </c>
    </row>
    <row r="65" spans="21:25" ht="21" x14ac:dyDescent="0.35">
      <c r="U65" s="9" t="s">
        <v>17</v>
      </c>
      <c r="V65" s="9" t="s">
        <v>15</v>
      </c>
      <c r="W65" s="9" t="s">
        <v>11</v>
      </c>
      <c r="X65" s="9">
        <v>6118</v>
      </c>
      <c r="Y65" s="9">
        <v>9</v>
      </c>
    </row>
    <row r="66" spans="21:25" ht="21" x14ac:dyDescent="0.35">
      <c r="U66" s="8" t="s">
        <v>36</v>
      </c>
      <c r="V66" s="8" t="s">
        <v>15</v>
      </c>
      <c r="W66" s="8" t="s">
        <v>35</v>
      </c>
      <c r="X66" s="8">
        <v>2317</v>
      </c>
      <c r="Y66" s="8">
        <v>261</v>
      </c>
    </row>
    <row r="67" spans="21:25" ht="21" x14ac:dyDescent="0.35">
      <c r="U67" s="9" t="s">
        <v>17</v>
      </c>
      <c r="V67" s="9" t="s">
        <v>21</v>
      </c>
      <c r="W67" s="9" t="s">
        <v>30</v>
      </c>
      <c r="X67" s="9">
        <v>938</v>
      </c>
      <c r="Y67" s="9">
        <v>6</v>
      </c>
    </row>
    <row r="68" spans="21:25" ht="21" x14ac:dyDescent="0.35">
      <c r="U68" s="8" t="s">
        <v>9</v>
      </c>
      <c r="V68" s="8" t="s">
        <v>7</v>
      </c>
      <c r="W68" s="8" t="s">
        <v>38</v>
      </c>
      <c r="X68" s="8">
        <v>9709</v>
      </c>
      <c r="Y68" s="8">
        <v>30</v>
      </c>
    </row>
    <row r="69" spans="21:25" ht="21" x14ac:dyDescent="0.35">
      <c r="U69" s="9" t="s">
        <v>24</v>
      </c>
      <c r="V69" s="9" t="s">
        <v>31</v>
      </c>
      <c r="W69" s="9" t="s">
        <v>34</v>
      </c>
      <c r="X69" s="9">
        <v>2205</v>
      </c>
      <c r="Y69" s="9">
        <v>138</v>
      </c>
    </row>
    <row r="70" spans="21:25" ht="21" x14ac:dyDescent="0.35">
      <c r="U70" s="8" t="s">
        <v>24</v>
      </c>
      <c r="V70" s="8" t="s">
        <v>7</v>
      </c>
      <c r="W70" s="8" t="s">
        <v>29</v>
      </c>
      <c r="X70" s="8">
        <v>4487</v>
      </c>
      <c r="Y70" s="8">
        <v>111</v>
      </c>
    </row>
    <row r="71" spans="21:25" ht="21" x14ac:dyDescent="0.35">
      <c r="U71" s="9" t="s">
        <v>26</v>
      </c>
      <c r="V71" s="9" t="s">
        <v>10</v>
      </c>
      <c r="W71" s="9" t="s">
        <v>16</v>
      </c>
      <c r="X71" s="9">
        <v>2415</v>
      </c>
      <c r="Y71" s="9">
        <v>15</v>
      </c>
    </row>
    <row r="72" spans="21:25" ht="21" x14ac:dyDescent="0.35">
      <c r="U72" s="8" t="s">
        <v>6</v>
      </c>
      <c r="V72" s="8" t="s">
        <v>31</v>
      </c>
      <c r="W72" s="8" t="s">
        <v>37</v>
      </c>
      <c r="X72" s="8">
        <v>4018</v>
      </c>
      <c r="Y72" s="8">
        <v>162</v>
      </c>
    </row>
    <row r="73" spans="21:25" ht="21" x14ac:dyDescent="0.35">
      <c r="U73" s="9" t="s">
        <v>26</v>
      </c>
      <c r="V73" s="9" t="s">
        <v>31</v>
      </c>
      <c r="W73" s="9" t="s">
        <v>37</v>
      </c>
      <c r="X73" s="9">
        <v>861</v>
      </c>
      <c r="Y73" s="9">
        <v>195</v>
      </c>
    </row>
    <row r="74" spans="21:25" ht="21" x14ac:dyDescent="0.35">
      <c r="U74" s="8" t="s">
        <v>36</v>
      </c>
      <c r="V74" s="8" t="s">
        <v>21</v>
      </c>
      <c r="W74" s="8" t="s">
        <v>25</v>
      </c>
      <c r="X74" s="8">
        <v>5586</v>
      </c>
      <c r="Y74" s="8">
        <v>525</v>
      </c>
    </row>
    <row r="75" spans="21:25" ht="21" x14ac:dyDescent="0.35">
      <c r="U75" s="9" t="s">
        <v>24</v>
      </c>
      <c r="V75" s="9" t="s">
        <v>31</v>
      </c>
      <c r="W75" s="9" t="s">
        <v>20</v>
      </c>
      <c r="X75" s="9">
        <v>2226</v>
      </c>
      <c r="Y75" s="9">
        <v>48</v>
      </c>
    </row>
    <row r="76" spans="21:25" ht="21" x14ac:dyDescent="0.35">
      <c r="U76" s="8" t="s">
        <v>12</v>
      </c>
      <c r="V76" s="8" t="s">
        <v>31</v>
      </c>
      <c r="W76" s="8" t="s">
        <v>41</v>
      </c>
      <c r="X76" s="8">
        <v>14329</v>
      </c>
      <c r="Y76" s="8">
        <v>150</v>
      </c>
    </row>
    <row r="77" spans="21:25" ht="21" x14ac:dyDescent="0.35">
      <c r="U77" s="9" t="s">
        <v>12</v>
      </c>
      <c r="V77" s="9" t="s">
        <v>31</v>
      </c>
      <c r="W77" s="9" t="s">
        <v>34</v>
      </c>
      <c r="X77" s="9">
        <v>8463</v>
      </c>
      <c r="Y77" s="9">
        <v>492</v>
      </c>
    </row>
    <row r="78" spans="21:25" ht="21" x14ac:dyDescent="0.35">
      <c r="U78" s="8" t="s">
        <v>26</v>
      </c>
      <c r="V78" s="8" t="s">
        <v>31</v>
      </c>
      <c r="W78" s="8" t="s">
        <v>33</v>
      </c>
      <c r="X78" s="8">
        <v>2891</v>
      </c>
      <c r="Y78" s="8">
        <v>102</v>
      </c>
    </row>
    <row r="79" spans="21:25" ht="21" x14ac:dyDescent="0.35">
      <c r="U79" s="9" t="s">
        <v>28</v>
      </c>
      <c r="V79" s="9" t="s">
        <v>15</v>
      </c>
      <c r="W79" s="9" t="s">
        <v>35</v>
      </c>
      <c r="X79" s="9">
        <v>3773</v>
      </c>
      <c r="Y79" s="9">
        <v>165</v>
      </c>
    </row>
    <row r="80" spans="21:25" ht="21" x14ac:dyDescent="0.35">
      <c r="U80" s="8" t="s">
        <v>14</v>
      </c>
      <c r="V80" s="8" t="s">
        <v>15</v>
      </c>
      <c r="W80" s="8" t="s">
        <v>41</v>
      </c>
      <c r="X80" s="8">
        <v>854</v>
      </c>
      <c r="Y80" s="8">
        <v>309</v>
      </c>
    </row>
    <row r="81" spans="21:25" ht="21" x14ac:dyDescent="0.35">
      <c r="U81" s="9" t="s">
        <v>17</v>
      </c>
      <c r="V81" s="9" t="s">
        <v>15</v>
      </c>
      <c r="W81" s="9" t="s">
        <v>29</v>
      </c>
      <c r="X81" s="9">
        <v>4970</v>
      </c>
      <c r="Y81" s="9">
        <v>156</v>
      </c>
    </row>
    <row r="82" spans="21:25" ht="21" x14ac:dyDescent="0.35">
      <c r="U82" s="8" t="s">
        <v>12</v>
      </c>
      <c r="V82" s="8" t="s">
        <v>10</v>
      </c>
      <c r="W82" s="8" t="s">
        <v>43</v>
      </c>
      <c r="X82" s="8">
        <v>98</v>
      </c>
      <c r="Y82" s="8">
        <v>159</v>
      </c>
    </row>
    <row r="83" spans="21:25" ht="21" x14ac:dyDescent="0.35">
      <c r="U83" s="9" t="s">
        <v>26</v>
      </c>
      <c r="V83" s="9" t="s">
        <v>10</v>
      </c>
      <c r="W83" s="9" t="s">
        <v>38</v>
      </c>
      <c r="X83" s="9">
        <v>13391</v>
      </c>
      <c r="Y83" s="9">
        <v>201</v>
      </c>
    </row>
    <row r="84" spans="21:25" ht="21" x14ac:dyDescent="0.35">
      <c r="U84" s="8" t="s">
        <v>9</v>
      </c>
      <c r="V84" s="8" t="s">
        <v>18</v>
      </c>
      <c r="W84" s="8" t="s">
        <v>22</v>
      </c>
      <c r="X84" s="8">
        <v>8890</v>
      </c>
      <c r="Y84" s="8">
        <v>210</v>
      </c>
    </row>
    <row r="85" spans="21:25" ht="21" x14ac:dyDescent="0.35">
      <c r="U85" s="9" t="s">
        <v>27</v>
      </c>
      <c r="V85" s="9" t="s">
        <v>21</v>
      </c>
      <c r="W85" s="9" t="s">
        <v>32</v>
      </c>
      <c r="X85" s="9">
        <v>56</v>
      </c>
      <c r="Y85" s="9">
        <v>51</v>
      </c>
    </row>
    <row r="86" spans="21:25" ht="21" x14ac:dyDescent="0.35">
      <c r="U86" s="8" t="s">
        <v>28</v>
      </c>
      <c r="V86" s="8" t="s">
        <v>15</v>
      </c>
      <c r="W86" s="8" t="s">
        <v>19</v>
      </c>
      <c r="X86" s="8">
        <v>3339</v>
      </c>
      <c r="Y86" s="8">
        <v>39</v>
      </c>
    </row>
    <row r="87" spans="21:25" ht="21" x14ac:dyDescent="0.35">
      <c r="U87" s="9" t="s">
        <v>36</v>
      </c>
      <c r="V87" s="9" t="s">
        <v>10</v>
      </c>
      <c r="W87" s="9" t="s">
        <v>16</v>
      </c>
      <c r="X87" s="9">
        <v>3808</v>
      </c>
      <c r="Y87" s="9">
        <v>279</v>
      </c>
    </row>
    <row r="88" spans="21:25" ht="21" x14ac:dyDescent="0.35">
      <c r="U88" s="8" t="s">
        <v>36</v>
      </c>
      <c r="V88" s="8" t="s">
        <v>21</v>
      </c>
      <c r="W88" s="8" t="s">
        <v>32</v>
      </c>
      <c r="X88" s="8">
        <v>63</v>
      </c>
      <c r="Y88" s="8">
        <v>123</v>
      </c>
    </row>
    <row r="89" spans="21:25" ht="21" x14ac:dyDescent="0.35">
      <c r="U89" s="9" t="s">
        <v>27</v>
      </c>
      <c r="V89" s="9" t="s">
        <v>18</v>
      </c>
      <c r="W89" s="9" t="s">
        <v>40</v>
      </c>
      <c r="X89" s="9">
        <v>7812</v>
      </c>
      <c r="Y89" s="9">
        <v>81</v>
      </c>
    </row>
    <row r="90" spans="21:25" ht="21" x14ac:dyDescent="0.35">
      <c r="U90" s="8" t="s">
        <v>6</v>
      </c>
      <c r="V90" s="8" t="s">
        <v>7</v>
      </c>
      <c r="W90" s="8" t="s">
        <v>37</v>
      </c>
      <c r="X90" s="8">
        <v>7693</v>
      </c>
      <c r="Y90" s="8">
        <v>21</v>
      </c>
    </row>
    <row r="91" spans="21:25" ht="21" x14ac:dyDescent="0.35">
      <c r="U91" s="9" t="s">
        <v>28</v>
      </c>
      <c r="V91" s="9" t="s">
        <v>15</v>
      </c>
      <c r="W91" s="9" t="s">
        <v>41</v>
      </c>
      <c r="X91" s="9">
        <v>973</v>
      </c>
      <c r="Y91" s="9">
        <v>162</v>
      </c>
    </row>
    <row r="92" spans="21:25" ht="21" x14ac:dyDescent="0.35">
      <c r="U92" s="8" t="s">
        <v>36</v>
      </c>
      <c r="V92" s="8" t="s">
        <v>10</v>
      </c>
      <c r="W92" s="8" t="s">
        <v>42</v>
      </c>
      <c r="X92" s="8">
        <v>567</v>
      </c>
      <c r="Y92" s="8">
        <v>228</v>
      </c>
    </row>
    <row r="93" spans="21:25" ht="21" x14ac:dyDescent="0.35">
      <c r="U93" s="9" t="s">
        <v>36</v>
      </c>
      <c r="V93" s="9" t="s">
        <v>15</v>
      </c>
      <c r="W93" s="9" t="s">
        <v>33</v>
      </c>
      <c r="X93" s="9">
        <v>2471</v>
      </c>
      <c r="Y93" s="9">
        <v>342</v>
      </c>
    </row>
    <row r="94" spans="21:25" ht="21" x14ac:dyDescent="0.35">
      <c r="U94" s="8" t="s">
        <v>26</v>
      </c>
      <c r="V94" s="8" t="s">
        <v>21</v>
      </c>
      <c r="W94" s="8" t="s">
        <v>32</v>
      </c>
      <c r="X94" s="8">
        <v>7189</v>
      </c>
      <c r="Y94" s="8">
        <v>54</v>
      </c>
    </row>
    <row r="95" spans="21:25" ht="21" x14ac:dyDescent="0.35">
      <c r="U95" s="9" t="s">
        <v>14</v>
      </c>
      <c r="V95" s="9" t="s">
        <v>10</v>
      </c>
      <c r="W95" s="9" t="s">
        <v>41</v>
      </c>
      <c r="X95" s="9">
        <v>7455</v>
      </c>
      <c r="Y95" s="9">
        <v>216</v>
      </c>
    </row>
    <row r="96" spans="21:25" ht="21" x14ac:dyDescent="0.35">
      <c r="U96" s="8" t="s">
        <v>28</v>
      </c>
      <c r="V96" s="8" t="s">
        <v>31</v>
      </c>
      <c r="W96" s="8" t="s">
        <v>43</v>
      </c>
      <c r="X96" s="8">
        <v>3108</v>
      </c>
      <c r="Y96" s="8">
        <v>54</v>
      </c>
    </row>
    <row r="97" spans="21:25" ht="21" x14ac:dyDescent="0.35">
      <c r="U97" s="9" t="s">
        <v>17</v>
      </c>
      <c r="V97" s="9" t="s">
        <v>21</v>
      </c>
      <c r="W97" s="9" t="s">
        <v>19</v>
      </c>
      <c r="X97" s="9">
        <v>469</v>
      </c>
      <c r="Y97" s="9">
        <v>75</v>
      </c>
    </row>
    <row r="98" spans="21:25" ht="21" x14ac:dyDescent="0.35">
      <c r="U98" s="8" t="s">
        <v>12</v>
      </c>
      <c r="V98" s="8" t="s">
        <v>7</v>
      </c>
      <c r="W98" s="8" t="s">
        <v>35</v>
      </c>
      <c r="X98" s="8">
        <v>2737</v>
      </c>
      <c r="Y98" s="8">
        <v>93</v>
      </c>
    </row>
    <row r="99" spans="21:25" ht="21" x14ac:dyDescent="0.35">
      <c r="U99" s="9" t="s">
        <v>12</v>
      </c>
      <c r="V99" s="9" t="s">
        <v>7</v>
      </c>
      <c r="W99" s="9" t="s">
        <v>19</v>
      </c>
      <c r="X99" s="9">
        <v>4305</v>
      </c>
      <c r="Y99" s="9">
        <v>156</v>
      </c>
    </row>
    <row r="100" spans="21:25" ht="21" x14ac:dyDescent="0.35">
      <c r="U100" s="8" t="s">
        <v>12</v>
      </c>
      <c r="V100" s="8" t="s">
        <v>21</v>
      </c>
      <c r="W100" s="8" t="s">
        <v>29</v>
      </c>
      <c r="X100" s="8">
        <v>2408</v>
      </c>
      <c r="Y100" s="8">
        <v>9</v>
      </c>
    </row>
    <row r="101" spans="21:25" ht="21" x14ac:dyDescent="0.35">
      <c r="U101" s="9" t="s">
        <v>28</v>
      </c>
      <c r="V101" s="9" t="s">
        <v>15</v>
      </c>
      <c r="W101" s="9" t="s">
        <v>37</v>
      </c>
      <c r="X101" s="9">
        <v>1281</v>
      </c>
      <c r="Y101" s="9">
        <v>18</v>
      </c>
    </row>
    <row r="102" spans="21:25" ht="21" x14ac:dyDescent="0.35">
      <c r="U102" s="8" t="s">
        <v>6</v>
      </c>
      <c r="V102" s="8" t="s">
        <v>10</v>
      </c>
      <c r="W102" s="8" t="s">
        <v>11</v>
      </c>
      <c r="X102" s="8">
        <v>12348</v>
      </c>
      <c r="Y102" s="8">
        <v>234</v>
      </c>
    </row>
    <row r="103" spans="21:25" ht="21" x14ac:dyDescent="0.35">
      <c r="U103" s="9" t="s">
        <v>28</v>
      </c>
      <c r="V103" s="9" t="s">
        <v>31</v>
      </c>
      <c r="W103" s="9" t="s">
        <v>41</v>
      </c>
      <c r="X103" s="9">
        <v>3689</v>
      </c>
      <c r="Y103" s="9">
        <v>312</v>
      </c>
    </row>
    <row r="104" spans="21:25" ht="21" x14ac:dyDescent="0.35">
      <c r="U104" s="8" t="s">
        <v>24</v>
      </c>
      <c r="V104" s="8" t="s">
        <v>15</v>
      </c>
      <c r="W104" s="8" t="s">
        <v>37</v>
      </c>
      <c r="X104" s="8">
        <v>2870</v>
      </c>
      <c r="Y104" s="8">
        <v>300</v>
      </c>
    </row>
    <row r="105" spans="21:25" ht="21" x14ac:dyDescent="0.35">
      <c r="U105" s="9" t="s">
        <v>27</v>
      </c>
      <c r="V105" s="9" t="s">
        <v>15</v>
      </c>
      <c r="W105" s="9" t="s">
        <v>40</v>
      </c>
      <c r="X105" s="9">
        <v>798</v>
      </c>
      <c r="Y105" s="9">
        <v>519</v>
      </c>
    </row>
    <row r="106" spans="21:25" ht="21" x14ac:dyDescent="0.35">
      <c r="U106" s="8" t="s">
        <v>14</v>
      </c>
      <c r="V106" s="8" t="s">
        <v>7</v>
      </c>
      <c r="W106" s="8" t="s">
        <v>42</v>
      </c>
      <c r="X106" s="8">
        <v>2933</v>
      </c>
      <c r="Y106" s="8">
        <v>9</v>
      </c>
    </row>
    <row r="107" spans="21:25" ht="21" x14ac:dyDescent="0.35">
      <c r="U107" s="9" t="s">
        <v>26</v>
      </c>
      <c r="V107" s="9" t="s">
        <v>10</v>
      </c>
      <c r="W107" s="9" t="s">
        <v>13</v>
      </c>
      <c r="X107" s="9">
        <v>2744</v>
      </c>
      <c r="Y107" s="9">
        <v>9</v>
      </c>
    </row>
    <row r="108" spans="21:25" ht="21" x14ac:dyDescent="0.35">
      <c r="U108" s="8" t="s">
        <v>6</v>
      </c>
      <c r="V108" s="8" t="s">
        <v>15</v>
      </c>
      <c r="W108" s="8" t="s">
        <v>20</v>
      </c>
      <c r="X108" s="8">
        <v>9772</v>
      </c>
      <c r="Y108" s="8">
        <v>90</v>
      </c>
    </row>
    <row r="109" spans="21:25" ht="21" x14ac:dyDescent="0.35">
      <c r="U109" s="9" t="s">
        <v>24</v>
      </c>
      <c r="V109" s="9" t="s">
        <v>31</v>
      </c>
      <c r="W109" s="9" t="s">
        <v>19</v>
      </c>
      <c r="X109" s="9">
        <v>1568</v>
      </c>
      <c r="Y109" s="9">
        <v>96</v>
      </c>
    </row>
    <row r="110" spans="21:25" ht="21" x14ac:dyDescent="0.35">
      <c r="U110" s="8" t="s">
        <v>27</v>
      </c>
      <c r="V110" s="8" t="s">
        <v>15</v>
      </c>
      <c r="W110" s="8" t="s">
        <v>30</v>
      </c>
      <c r="X110" s="8">
        <v>11417</v>
      </c>
      <c r="Y110" s="8">
        <v>21</v>
      </c>
    </row>
    <row r="111" spans="21:25" ht="21" x14ac:dyDescent="0.35">
      <c r="U111" s="9" t="s">
        <v>6</v>
      </c>
      <c r="V111" s="9" t="s">
        <v>31</v>
      </c>
      <c r="W111" s="9" t="s">
        <v>43</v>
      </c>
      <c r="X111" s="9">
        <v>6748</v>
      </c>
      <c r="Y111" s="9">
        <v>48</v>
      </c>
    </row>
    <row r="112" spans="21:25" ht="21" x14ac:dyDescent="0.35">
      <c r="U112" s="8" t="s">
        <v>36</v>
      </c>
      <c r="V112" s="8" t="s">
        <v>15</v>
      </c>
      <c r="W112" s="8" t="s">
        <v>40</v>
      </c>
      <c r="X112" s="8">
        <v>1407</v>
      </c>
      <c r="Y112" s="8">
        <v>72</v>
      </c>
    </row>
    <row r="113" spans="21:25" ht="21" x14ac:dyDescent="0.35">
      <c r="U113" s="9" t="s">
        <v>9</v>
      </c>
      <c r="V113" s="9" t="s">
        <v>10</v>
      </c>
      <c r="W113" s="9" t="s">
        <v>33</v>
      </c>
      <c r="X113" s="9">
        <v>2023</v>
      </c>
      <c r="Y113" s="9">
        <v>168</v>
      </c>
    </row>
    <row r="114" spans="21:25" ht="21" x14ac:dyDescent="0.35">
      <c r="U114" s="8" t="s">
        <v>26</v>
      </c>
      <c r="V114" s="8" t="s">
        <v>18</v>
      </c>
      <c r="W114" s="8" t="s">
        <v>43</v>
      </c>
      <c r="X114" s="8">
        <v>5236</v>
      </c>
      <c r="Y114" s="8">
        <v>51</v>
      </c>
    </row>
    <row r="115" spans="21:25" ht="21" x14ac:dyDescent="0.35">
      <c r="U115" s="9" t="s">
        <v>14</v>
      </c>
      <c r="V115" s="9" t="s">
        <v>15</v>
      </c>
      <c r="W115" s="9" t="s">
        <v>37</v>
      </c>
      <c r="X115" s="9">
        <v>1925</v>
      </c>
      <c r="Y115" s="9">
        <v>192</v>
      </c>
    </row>
    <row r="116" spans="21:25" ht="21" x14ac:dyDescent="0.35">
      <c r="U116" s="8" t="s">
        <v>24</v>
      </c>
      <c r="V116" s="8" t="s">
        <v>7</v>
      </c>
      <c r="W116" s="8" t="s">
        <v>25</v>
      </c>
      <c r="X116" s="8">
        <v>6608</v>
      </c>
      <c r="Y116" s="8">
        <v>225</v>
      </c>
    </row>
    <row r="117" spans="21:25" ht="21" x14ac:dyDescent="0.35">
      <c r="U117" s="9" t="s">
        <v>17</v>
      </c>
      <c r="V117" s="9" t="s">
        <v>31</v>
      </c>
      <c r="W117" s="9" t="s">
        <v>43</v>
      </c>
      <c r="X117" s="9">
        <v>8008</v>
      </c>
      <c r="Y117" s="9">
        <v>456</v>
      </c>
    </row>
    <row r="118" spans="21:25" ht="21" x14ac:dyDescent="0.35">
      <c r="U118" s="8" t="s">
        <v>36</v>
      </c>
      <c r="V118" s="8" t="s">
        <v>31</v>
      </c>
      <c r="W118" s="8" t="s">
        <v>19</v>
      </c>
      <c r="X118" s="8">
        <v>1428</v>
      </c>
      <c r="Y118" s="8">
        <v>93</v>
      </c>
    </row>
    <row r="119" spans="21:25" ht="21" x14ac:dyDescent="0.35">
      <c r="U119" s="9" t="s">
        <v>17</v>
      </c>
      <c r="V119" s="9" t="s">
        <v>31</v>
      </c>
      <c r="W119" s="9" t="s">
        <v>13</v>
      </c>
      <c r="X119" s="9">
        <v>525</v>
      </c>
      <c r="Y119" s="9">
        <v>48</v>
      </c>
    </row>
    <row r="120" spans="21:25" ht="21" x14ac:dyDescent="0.35">
      <c r="U120" s="8" t="s">
        <v>17</v>
      </c>
      <c r="V120" s="8" t="s">
        <v>7</v>
      </c>
      <c r="W120" s="8" t="s">
        <v>16</v>
      </c>
      <c r="X120" s="8">
        <v>1505</v>
      </c>
      <c r="Y120" s="8">
        <v>102</v>
      </c>
    </row>
    <row r="121" spans="21:25" ht="21" x14ac:dyDescent="0.35">
      <c r="U121" s="9" t="s">
        <v>24</v>
      </c>
      <c r="V121" s="9" t="s">
        <v>10</v>
      </c>
      <c r="W121" s="9" t="s">
        <v>8</v>
      </c>
      <c r="X121" s="9">
        <v>6755</v>
      </c>
      <c r="Y121" s="9">
        <v>252</v>
      </c>
    </row>
    <row r="122" spans="21:25" ht="21" x14ac:dyDescent="0.35">
      <c r="U122" s="8" t="s">
        <v>27</v>
      </c>
      <c r="V122" s="8" t="s">
        <v>7</v>
      </c>
      <c r="W122" s="8" t="s">
        <v>16</v>
      </c>
      <c r="X122" s="8">
        <v>11571</v>
      </c>
      <c r="Y122" s="8">
        <v>138</v>
      </c>
    </row>
    <row r="123" spans="21:25" ht="21" x14ac:dyDescent="0.35">
      <c r="U123" s="9" t="s">
        <v>6</v>
      </c>
      <c r="V123" s="9" t="s">
        <v>21</v>
      </c>
      <c r="W123" s="9" t="s">
        <v>19</v>
      </c>
      <c r="X123" s="9">
        <v>2541</v>
      </c>
      <c r="Y123" s="9">
        <v>90</v>
      </c>
    </row>
    <row r="124" spans="21:25" ht="21" x14ac:dyDescent="0.35">
      <c r="U124" s="8" t="s">
        <v>14</v>
      </c>
      <c r="V124" s="8" t="s">
        <v>7</v>
      </c>
      <c r="W124" s="8" t="s">
        <v>8</v>
      </c>
      <c r="X124" s="8">
        <v>1526</v>
      </c>
      <c r="Y124" s="8">
        <v>240</v>
      </c>
    </row>
    <row r="125" spans="21:25" ht="21" x14ac:dyDescent="0.35">
      <c r="U125" s="9" t="s">
        <v>6</v>
      </c>
      <c r="V125" s="9" t="s">
        <v>21</v>
      </c>
      <c r="W125" s="9" t="s">
        <v>13</v>
      </c>
      <c r="X125" s="9">
        <v>6125</v>
      </c>
      <c r="Y125" s="9">
        <v>102</v>
      </c>
    </row>
    <row r="126" spans="21:25" ht="21" x14ac:dyDescent="0.35">
      <c r="U126" s="8" t="s">
        <v>14</v>
      </c>
      <c r="V126" s="8" t="s">
        <v>10</v>
      </c>
      <c r="W126" s="8" t="s">
        <v>40</v>
      </c>
      <c r="X126" s="8">
        <v>847</v>
      </c>
      <c r="Y126" s="8">
        <v>129</v>
      </c>
    </row>
    <row r="127" spans="21:25" ht="21" x14ac:dyDescent="0.35">
      <c r="U127" s="9" t="s">
        <v>9</v>
      </c>
      <c r="V127" s="9" t="s">
        <v>10</v>
      </c>
      <c r="W127" s="9" t="s">
        <v>40</v>
      </c>
      <c r="X127" s="9">
        <v>4753</v>
      </c>
      <c r="Y127" s="9">
        <v>300</v>
      </c>
    </row>
    <row r="128" spans="21:25" ht="21" x14ac:dyDescent="0.35">
      <c r="U128" s="8" t="s">
        <v>17</v>
      </c>
      <c r="V128" s="8" t="s">
        <v>21</v>
      </c>
      <c r="W128" s="8" t="s">
        <v>20</v>
      </c>
      <c r="X128" s="8">
        <v>959</v>
      </c>
      <c r="Y128" s="8">
        <v>135</v>
      </c>
    </row>
    <row r="129" spans="21:25" ht="21" x14ac:dyDescent="0.35">
      <c r="U129" s="9" t="s">
        <v>24</v>
      </c>
      <c r="V129" s="9" t="s">
        <v>10</v>
      </c>
      <c r="W129" s="9" t="s">
        <v>39</v>
      </c>
      <c r="X129" s="9">
        <v>2793</v>
      </c>
      <c r="Y129" s="9">
        <v>114</v>
      </c>
    </row>
    <row r="130" spans="21:25" ht="21" x14ac:dyDescent="0.35">
      <c r="U130" s="8" t="s">
        <v>24</v>
      </c>
      <c r="V130" s="8" t="s">
        <v>10</v>
      </c>
      <c r="W130" s="8" t="s">
        <v>25</v>
      </c>
      <c r="X130" s="8">
        <v>4606</v>
      </c>
      <c r="Y130" s="8">
        <v>63</v>
      </c>
    </row>
    <row r="131" spans="21:25" ht="21" x14ac:dyDescent="0.35">
      <c r="U131" s="9" t="s">
        <v>24</v>
      </c>
      <c r="V131" s="9" t="s">
        <v>15</v>
      </c>
      <c r="W131" s="9" t="s">
        <v>33</v>
      </c>
      <c r="X131" s="9">
        <v>5551</v>
      </c>
      <c r="Y131" s="9">
        <v>252</v>
      </c>
    </row>
    <row r="132" spans="21:25" ht="21" x14ac:dyDescent="0.35">
      <c r="U132" s="8" t="s">
        <v>36</v>
      </c>
      <c r="V132" s="8" t="s">
        <v>15</v>
      </c>
      <c r="W132" s="8" t="s">
        <v>11</v>
      </c>
      <c r="X132" s="8">
        <v>6657</v>
      </c>
      <c r="Y132" s="8">
        <v>303</v>
      </c>
    </row>
    <row r="133" spans="21:25" ht="21" x14ac:dyDescent="0.35">
      <c r="U133" s="9" t="s">
        <v>24</v>
      </c>
      <c r="V133" s="9" t="s">
        <v>18</v>
      </c>
      <c r="W133" s="9" t="s">
        <v>29</v>
      </c>
      <c r="X133" s="9">
        <v>4438</v>
      </c>
      <c r="Y133" s="9">
        <v>246</v>
      </c>
    </row>
    <row r="134" spans="21:25" ht="21" x14ac:dyDescent="0.35">
      <c r="U134" s="8" t="s">
        <v>9</v>
      </c>
      <c r="V134" s="8" t="s">
        <v>21</v>
      </c>
      <c r="W134" s="8" t="s">
        <v>23</v>
      </c>
      <c r="X134" s="8">
        <v>168</v>
      </c>
      <c r="Y134" s="8">
        <v>84</v>
      </c>
    </row>
    <row r="135" spans="21:25" ht="21" x14ac:dyDescent="0.35">
      <c r="U135" s="9" t="s">
        <v>24</v>
      </c>
      <c r="V135" s="9" t="s">
        <v>31</v>
      </c>
      <c r="W135" s="9" t="s">
        <v>29</v>
      </c>
      <c r="X135" s="9">
        <v>7777</v>
      </c>
      <c r="Y135" s="9">
        <v>39</v>
      </c>
    </row>
    <row r="136" spans="21:25" ht="21" x14ac:dyDescent="0.35">
      <c r="U136" s="8" t="s">
        <v>26</v>
      </c>
      <c r="V136" s="8" t="s">
        <v>15</v>
      </c>
      <c r="W136" s="8" t="s">
        <v>29</v>
      </c>
      <c r="X136" s="8">
        <v>3339</v>
      </c>
      <c r="Y136" s="8">
        <v>348</v>
      </c>
    </row>
    <row r="137" spans="21:25" ht="21" x14ac:dyDescent="0.35">
      <c r="U137" s="9" t="s">
        <v>24</v>
      </c>
      <c r="V137" s="9" t="s">
        <v>7</v>
      </c>
      <c r="W137" s="9" t="s">
        <v>20</v>
      </c>
      <c r="X137" s="9">
        <v>6391</v>
      </c>
      <c r="Y137" s="9">
        <v>48</v>
      </c>
    </row>
    <row r="138" spans="21:25" ht="21" x14ac:dyDescent="0.35">
      <c r="U138" s="8" t="s">
        <v>26</v>
      </c>
      <c r="V138" s="8" t="s">
        <v>7</v>
      </c>
      <c r="W138" s="8" t="s">
        <v>23</v>
      </c>
      <c r="X138" s="8">
        <v>518</v>
      </c>
      <c r="Y138" s="8">
        <v>75</v>
      </c>
    </row>
    <row r="139" spans="21:25" ht="21" x14ac:dyDescent="0.35">
      <c r="U139" s="9" t="s">
        <v>24</v>
      </c>
      <c r="V139" s="9" t="s">
        <v>21</v>
      </c>
      <c r="W139" s="9" t="s">
        <v>41</v>
      </c>
      <c r="X139" s="9">
        <v>5677</v>
      </c>
      <c r="Y139" s="9">
        <v>258</v>
      </c>
    </row>
    <row r="140" spans="21:25" ht="21" x14ac:dyDescent="0.35">
      <c r="U140" s="8" t="s">
        <v>17</v>
      </c>
      <c r="V140" s="8" t="s">
        <v>18</v>
      </c>
      <c r="W140" s="8" t="s">
        <v>29</v>
      </c>
      <c r="X140" s="8">
        <v>6048</v>
      </c>
      <c r="Y140" s="8">
        <v>27</v>
      </c>
    </row>
    <row r="141" spans="21:25" ht="21" x14ac:dyDescent="0.35">
      <c r="U141" s="9" t="s">
        <v>9</v>
      </c>
      <c r="V141" s="9" t="s">
        <v>21</v>
      </c>
      <c r="W141" s="9" t="s">
        <v>11</v>
      </c>
      <c r="X141" s="9">
        <v>3752</v>
      </c>
      <c r="Y141" s="9">
        <v>213</v>
      </c>
    </row>
    <row r="142" spans="21:25" ht="21" x14ac:dyDescent="0.35">
      <c r="U142" s="8" t="s">
        <v>26</v>
      </c>
      <c r="V142" s="8" t="s">
        <v>10</v>
      </c>
      <c r="W142" s="8" t="s">
        <v>33</v>
      </c>
      <c r="X142" s="8">
        <v>4480</v>
      </c>
      <c r="Y142" s="8">
        <v>357</v>
      </c>
    </row>
    <row r="143" spans="21:25" ht="21" x14ac:dyDescent="0.35">
      <c r="U143" s="9" t="s">
        <v>12</v>
      </c>
      <c r="V143" s="9" t="s">
        <v>7</v>
      </c>
      <c r="W143" s="9" t="s">
        <v>13</v>
      </c>
      <c r="X143" s="9">
        <v>259</v>
      </c>
      <c r="Y143" s="9">
        <v>207</v>
      </c>
    </row>
    <row r="144" spans="21:25" ht="21" x14ac:dyDescent="0.35">
      <c r="U144" s="8" t="s">
        <v>9</v>
      </c>
      <c r="V144" s="8" t="s">
        <v>7</v>
      </c>
      <c r="W144" s="8" t="s">
        <v>8</v>
      </c>
      <c r="X144" s="8">
        <v>42</v>
      </c>
      <c r="Y144" s="8">
        <v>150</v>
      </c>
    </row>
    <row r="145" spans="21:25" ht="21" x14ac:dyDescent="0.35">
      <c r="U145" s="9" t="s">
        <v>14</v>
      </c>
      <c r="V145" s="9" t="s">
        <v>15</v>
      </c>
      <c r="W145" s="9" t="s">
        <v>43</v>
      </c>
      <c r="X145" s="9">
        <v>98</v>
      </c>
      <c r="Y145" s="9">
        <v>204</v>
      </c>
    </row>
    <row r="146" spans="21:25" ht="21" x14ac:dyDescent="0.35">
      <c r="U146" s="8" t="s">
        <v>24</v>
      </c>
      <c r="V146" s="8" t="s">
        <v>10</v>
      </c>
      <c r="W146" s="8" t="s">
        <v>40</v>
      </c>
      <c r="X146" s="8">
        <v>2478</v>
      </c>
      <c r="Y146" s="8">
        <v>21</v>
      </c>
    </row>
    <row r="147" spans="21:25" ht="21" x14ac:dyDescent="0.35">
      <c r="U147" s="9" t="s">
        <v>14</v>
      </c>
      <c r="V147" s="9" t="s">
        <v>31</v>
      </c>
      <c r="W147" s="9" t="s">
        <v>20</v>
      </c>
      <c r="X147" s="9">
        <v>7847</v>
      </c>
      <c r="Y147" s="9">
        <v>174</v>
      </c>
    </row>
    <row r="148" spans="21:25" ht="21" x14ac:dyDescent="0.35">
      <c r="U148" s="8" t="s">
        <v>27</v>
      </c>
      <c r="V148" s="8" t="s">
        <v>7</v>
      </c>
      <c r="W148" s="8" t="s">
        <v>29</v>
      </c>
      <c r="X148" s="8">
        <v>9926</v>
      </c>
      <c r="Y148" s="8">
        <v>201</v>
      </c>
    </row>
    <row r="149" spans="21:25" ht="21" x14ac:dyDescent="0.35">
      <c r="U149" s="9" t="s">
        <v>9</v>
      </c>
      <c r="V149" s="9" t="s">
        <v>21</v>
      </c>
      <c r="W149" s="9" t="s">
        <v>32</v>
      </c>
      <c r="X149" s="9">
        <v>819</v>
      </c>
      <c r="Y149" s="9">
        <v>510</v>
      </c>
    </row>
    <row r="150" spans="21:25" ht="21" x14ac:dyDescent="0.35">
      <c r="U150" s="8" t="s">
        <v>17</v>
      </c>
      <c r="V150" s="8" t="s">
        <v>18</v>
      </c>
      <c r="W150" s="8" t="s">
        <v>33</v>
      </c>
      <c r="X150" s="8">
        <v>3052</v>
      </c>
      <c r="Y150" s="8">
        <v>378</v>
      </c>
    </row>
    <row r="151" spans="21:25" ht="21" x14ac:dyDescent="0.35">
      <c r="U151" s="9" t="s">
        <v>12</v>
      </c>
      <c r="V151" s="9" t="s">
        <v>31</v>
      </c>
      <c r="W151" s="9" t="s">
        <v>42</v>
      </c>
      <c r="X151" s="9">
        <v>6832</v>
      </c>
      <c r="Y151" s="9">
        <v>27</v>
      </c>
    </row>
    <row r="152" spans="21:25" ht="21" x14ac:dyDescent="0.35">
      <c r="U152" s="8" t="s">
        <v>27</v>
      </c>
      <c r="V152" s="8" t="s">
        <v>18</v>
      </c>
      <c r="W152" s="8" t="s">
        <v>30</v>
      </c>
      <c r="X152" s="8">
        <v>2016</v>
      </c>
      <c r="Y152" s="8">
        <v>117</v>
      </c>
    </row>
    <row r="153" spans="21:25" ht="21" x14ac:dyDescent="0.35">
      <c r="U153" s="9" t="s">
        <v>17</v>
      </c>
      <c r="V153" s="9" t="s">
        <v>21</v>
      </c>
      <c r="W153" s="9" t="s">
        <v>42</v>
      </c>
      <c r="X153" s="9">
        <v>7322</v>
      </c>
      <c r="Y153" s="9">
        <v>36</v>
      </c>
    </row>
    <row r="154" spans="21:25" ht="21" x14ac:dyDescent="0.35">
      <c r="U154" s="8" t="s">
        <v>9</v>
      </c>
      <c r="V154" s="8" t="s">
        <v>10</v>
      </c>
      <c r="W154" s="8" t="s">
        <v>20</v>
      </c>
      <c r="X154" s="8">
        <v>357</v>
      </c>
      <c r="Y154" s="8">
        <v>126</v>
      </c>
    </row>
    <row r="155" spans="21:25" ht="21" x14ac:dyDescent="0.35">
      <c r="U155" s="9" t="s">
        <v>12</v>
      </c>
      <c r="V155" s="9" t="s">
        <v>18</v>
      </c>
      <c r="W155" s="9" t="s">
        <v>19</v>
      </c>
      <c r="X155" s="9">
        <v>3192</v>
      </c>
      <c r="Y155" s="9">
        <v>72</v>
      </c>
    </row>
    <row r="156" spans="21:25" ht="21" x14ac:dyDescent="0.35">
      <c r="U156" s="8" t="s">
        <v>24</v>
      </c>
      <c r="V156" s="8" t="s">
        <v>15</v>
      </c>
      <c r="W156" s="8" t="s">
        <v>23</v>
      </c>
      <c r="X156" s="8">
        <v>8435</v>
      </c>
      <c r="Y156" s="8">
        <v>42</v>
      </c>
    </row>
    <row r="157" spans="21:25" ht="21" x14ac:dyDescent="0.35">
      <c r="U157" s="9" t="s">
        <v>6</v>
      </c>
      <c r="V157" s="9" t="s">
        <v>18</v>
      </c>
      <c r="W157" s="9" t="s">
        <v>33</v>
      </c>
      <c r="X157" s="9">
        <v>0</v>
      </c>
      <c r="Y157" s="9">
        <v>135</v>
      </c>
    </row>
    <row r="158" spans="21:25" ht="21" x14ac:dyDescent="0.35">
      <c r="U158" s="8" t="s">
        <v>24</v>
      </c>
      <c r="V158" s="8" t="s">
        <v>31</v>
      </c>
      <c r="W158" s="8" t="s">
        <v>39</v>
      </c>
      <c r="X158" s="8">
        <v>8862</v>
      </c>
      <c r="Y158" s="8">
        <v>189</v>
      </c>
    </row>
    <row r="159" spans="21:25" ht="21" x14ac:dyDescent="0.35">
      <c r="U159" s="9" t="s">
        <v>17</v>
      </c>
      <c r="V159" s="9" t="s">
        <v>7</v>
      </c>
      <c r="W159" s="9" t="s">
        <v>41</v>
      </c>
      <c r="X159" s="9">
        <v>3556</v>
      </c>
      <c r="Y159" s="9">
        <v>459</v>
      </c>
    </row>
    <row r="160" spans="21:25" ht="21" x14ac:dyDescent="0.35">
      <c r="U160" s="8" t="s">
        <v>26</v>
      </c>
      <c r="V160" s="8" t="s">
        <v>31</v>
      </c>
      <c r="W160" s="8" t="s">
        <v>38</v>
      </c>
      <c r="X160" s="8">
        <v>7280</v>
      </c>
      <c r="Y160" s="8">
        <v>201</v>
      </c>
    </row>
    <row r="161" spans="21:25" ht="21" x14ac:dyDescent="0.35">
      <c r="U161" s="9" t="s">
        <v>17</v>
      </c>
      <c r="V161" s="9" t="s">
        <v>31</v>
      </c>
      <c r="W161" s="9" t="s">
        <v>8</v>
      </c>
      <c r="X161" s="9">
        <v>3402</v>
      </c>
      <c r="Y161" s="9">
        <v>366</v>
      </c>
    </row>
    <row r="162" spans="21:25" ht="21" x14ac:dyDescent="0.35">
      <c r="U162" s="8" t="s">
        <v>28</v>
      </c>
      <c r="V162" s="8" t="s">
        <v>7</v>
      </c>
      <c r="W162" s="8" t="s">
        <v>33</v>
      </c>
      <c r="X162" s="8">
        <v>4592</v>
      </c>
      <c r="Y162" s="8">
        <v>324</v>
      </c>
    </row>
    <row r="163" spans="21:25" ht="21" x14ac:dyDescent="0.35">
      <c r="U163" s="9" t="s">
        <v>12</v>
      </c>
      <c r="V163" s="9" t="s">
        <v>10</v>
      </c>
      <c r="W163" s="9" t="s">
        <v>38</v>
      </c>
      <c r="X163" s="9">
        <v>7833</v>
      </c>
      <c r="Y163" s="9">
        <v>243</v>
      </c>
    </row>
    <row r="164" spans="21:25" ht="21" x14ac:dyDescent="0.35">
      <c r="U164" s="8" t="s">
        <v>27</v>
      </c>
      <c r="V164" s="8" t="s">
        <v>18</v>
      </c>
      <c r="W164" s="8" t="s">
        <v>42</v>
      </c>
      <c r="X164" s="8">
        <v>7651</v>
      </c>
      <c r="Y164" s="8">
        <v>213</v>
      </c>
    </row>
    <row r="165" spans="21:25" ht="21" x14ac:dyDescent="0.35">
      <c r="U165" s="9" t="s">
        <v>6</v>
      </c>
      <c r="V165" s="9" t="s">
        <v>10</v>
      </c>
      <c r="W165" s="9" t="s">
        <v>8</v>
      </c>
      <c r="X165" s="9">
        <v>2275</v>
      </c>
      <c r="Y165" s="9">
        <v>447</v>
      </c>
    </row>
    <row r="166" spans="21:25" ht="21" x14ac:dyDescent="0.35">
      <c r="U166" s="8" t="s">
        <v>6</v>
      </c>
      <c r="V166" s="8" t="s">
        <v>21</v>
      </c>
      <c r="W166" s="8" t="s">
        <v>32</v>
      </c>
      <c r="X166" s="8">
        <v>5670</v>
      </c>
      <c r="Y166" s="8">
        <v>297</v>
      </c>
    </row>
    <row r="167" spans="21:25" ht="21" x14ac:dyDescent="0.35">
      <c r="U167" s="9" t="s">
        <v>24</v>
      </c>
      <c r="V167" s="9" t="s">
        <v>10</v>
      </c>
      <c r="W167" s="9" t="s">
        <v>30</v>
      </c>
      <c r="X167" s="9">
        <v>2135</v>
      </c>
      <c r="Y167" s="9">
        <v>27</v>
      </c>
    </row>
    <row r="168" spans="21:25" ht="21" x14ac:dyDescent="0.35">
      <c r="U168" s="8" t="s">
        <v>6</v>
      </c>
      <c r="V168" s="8" t="s">
        <v>31</v>
      </c>
      <c r="W168" s="8" t="s">
        <v>35</v>
      </c>
      <c r="X168" s="8">
        <v>2779</v>
      </c>
      <c r="Y168" s="8">
        <v>75</v>
      </c>
    </row>
    <row r="169" spans="21:25" ht="21" x14ac:dyDescent="0.35">
      <c r="U169" s="9" t="s">
        <v>36</v>
      </c>
      <c r="V169" s="9" t="s">
        <v>18</v>
      </c>
      <c r="W169" s="9" t="s">
        <v>20</v>
      </c>
      <c r="X169" s="9">
        <v>12950</v>
      </c>
      <c r="Y169" s="9">
        <v>30</v>
      </c>
    </row>
    <row r="170" spans="21:25" ht="21" x14ac:dyDescent="0.35">
      <c r="U170" s="8" t="s">
        <v>24</v>
      </c>
      <c r="V170" s="8" t="s">
        <v>15</v>
      </c>
      <c r="W170" s="8" t="s">
        <v>16</v>
      </c>
      <c r="X170" s="8">
        <v>2646</v>
      </c>
      <c r="Y170" s="8">
        <v>177</v>
      </c>
    </row>
    <row r="171" spans="21:25" ht="21" x14ac:dyDescent="0.35">
      <c r="U171" s="9" t="s">
        <v>6</v>
      </c>
      <c r="V171" s="9" t="s">
        <v>31</v>
      </c>
      <c r="W171" s="9" t="s">
        <v>20</v>
      </c>
      <c r="X171" s="9">
        <v>3794</v>
      </c>
      <c r="Y171" s="9">
        <v>159</v>
      </c>
    </row>
    <row r="172" spans="21:25" ht="21" x14ac:dyDescent="0.35">
      <c r="U172" s="8" t="s">
        <v>28</v>
      </c>
      <c r="V172" s="8" t="s">
        <v>10</v>
      </c>
      <c r="W172" s="8" t="s">
        <v>20</v>
      </c>
      <c r="X172" s="8">
        <v>819</v>
      </c>
      <c r="Y172" s="8">
        <v>306</v>
      </c>
    </row>
    <row r="173" spans="21:25" ht="21" x14ac:dyDescent="0.35">
      <c r="U173" s="9" t="s">
        <v>28</v>
      </c>
      <c r="V173" s="9" t="s">
        <v>31</v>
      </c>
      <c r="W173" s="9" t="s">
        <v>34</v>
      </c>
      <c r="X173" s="9">
        <v>2583</v>
      </c>
      <c r="Y173" s="9">
        <v>18</v>
      </c>
    </row>
    <row r="174" spans="21:25" ht="21" x14ac:dyDescent="0.35">
      <c r="U174" s="8" t="s">
        <v>24</v>
      </c>
      <c r="V174" s="8" t="s">
        <v>10</v>
      </c>
      <c r="W174" s="8" t="s">
        <v>37</v>
      </c>
      <c r="X174" s="8">
        <v>4585</v>
      </c>
      <c r="Y174" s="8">
        <v>240</v>
      </c>
    </row>
    <row r="175" spans="21:25" ht="21" x14ac:dyDescent="0.35">
      <c r="U175" s="9" t="s">
        <v>26</v>
      </c>
      <c r="V175" s="9" t="s">
        <v>31</v>
      </c>
      <c r="W175" s="9" t="s">
        <v>20</v>
      </c>
      <c r="X175" s="9">
        <v>1652</v>
      </c>
      <c r="Y175" s="9">
        <v>93</v>
      </c>
    </row>
    <row r="176" spans="21:25" ht="21" x14ac:dyDescent="0.35">
      <c r="U176" s="8" t="s">
        <v>36</v>
      </c>
      <c r="V176" s="8" t="s">
        <v>31</v>
      </c>
      <c r="W176" s="8" t="s">
        <v>43</v>
      </c>
      <c r="X176" s="8">
        <v>4991</v>
      </c>
      <c r="Y176" s="8">
        <v>9</v>
      </c>
    </row>
    <row r="177" spans="21:25" ht="21" x14ac:dyDescent="0.35">
      <c r="U177" s="9" t="s">
        <v>9</v>
      </c>
      <c r="V177" s="9" t="s">
        <v>31</v>
      </c>
      <c r="W177" s="9" t="s">
        <v>30</v>
      </c>
      <c r="X177" s="9">
        <v>2009</v>
      </c>
      <c r="Y177" s="9">
        <v>219</v>
      </c>
    </row>
    <row r="178" spans="21:25" ht="21" x14ac:dyDescent="0.35">
      <c r="U178" s="8" t="s">
        <v>27</v>
      </c>
      <c r="V178" s="8" t="s">
        <v>18</v>
      </c>
      <c r="W178" s="8" t="s">
        <v>23</v>
      </c>
      <c r="X178" s="8">
        <v>1568</v>
      </c>
      <c r="Y178" s="8">
        <v>141</v>
      </c>
    </row>
    <row r="179" spans="21:25" ht="21" x14ac:dyDescent="0.35">
      <c r="U179" s="9" t="s">
        <v>14</v>
      </c>
      <c r="V179" s="9" t="s">
        <v>7</v>
      </c>
      <c r="W179" s="9" t="s">
        <v>34</v>
      </c>
      <c r="X179" s="9">
        <v>3388</v>
      </c>
      <c r="Y179" s="9">
        <v>123</v>
      </c>
    </row>
    <row r="180" spans="21:25" ht="21" x14ac:dyDescent="0.35">
      <c r="U180" s="8" t="s">
        <v>6</v>
      </c>
      <c r="V180" s="8" t="s">
        <v>21</v>
      </c>
      <c r="W180" s="8" t="s">
        <v>39</v>
      </c>
      <c r="X180" s="8">
        <v>623</v>
      </c>
      <c r="Y180" s="8">
        <v>51</v>
      </c>
    </row>
    <row r="181" spans="21:25" ht="21" x14ac:dyDescent="0.35">
      <c r="U181" s="9" t="s">
        <v>17</v>
      </c>
      <c r="V181" s="9" t="s">
        <v>15</v>
      </c>
      <c r="W181" s="9" t="s">
        <v>13</v>
      </c>
      <c r="X181" s="9">
        <v>10073</v>
      </c>
      <c r="Y181" s="9">
        <v>120</v>
      </c>
    </row>
    <row r="182" spans="21:25" ht="21" x14ac:dyDescent="0.35">
      <c r="U182" s="8" t="s">
        <v>9</v>
      </c>
      <c r="V182" s="8" t="s">
        <v>18</v>
      </c>
      <c r="W182" s="8" t="s">
        <v>43</v>
      </c>
      <c r="X182" s="8">
        <v>1561</v>
      </c>
      <c r="Y182" s="8">
        <v>27</v>
      </c>
    </row>
    <row r="183" spans="21:25" ht="21" x14ac:dyDescent="0.35">
      <c r="U183" s="9" t="s">
        <v>12</v>
      </c>
      <c r="V183" s="9" t="s">
        <v>15</v>
      </c>
      <c r="W183" s="9" t="s">
        <v>40</v>
      </c>
      <c r="X183" s="9">
        <v>11522</v>
      </c>
      <c r="Y183" s="9">
        <v>204</v>
      </c>
    </row>
    <row r="184" spans="21:25" ht="21" x14ac:dyDescent="0.35">
      <c r="U184" s="8" t="s">
        <v>17</v>
      </c>
      <c r="V184" s="8" t="s">
        <v>21</v>
      </c>
      <c r="W184" s="8" t="s">
        <v>32</v>
      </c>
      <c r="X184" s="8">
        <v>2317</v>
      </c>
      <c r="Y184" s="8">
        <v>123</v>
      </c>
    </row>
    <row r="185" spans="21:25" ht="21" x14ac:dyDescent="0.35">
      <c r="U185" s="9" t="s">
        <v>36</v>
      </c>
      <c r="V185" s="9" t="s">
        <v>7</v>
      </c>
      <c r="W185" s="9" t="s">
        <v>41</v>
      </c>
      <c r="X185" s="9">
        <v>3059</v>
      </c>
      <c r="Y185" s="9">
        <v>27</v>
      </c>
    </row>
    <row r="186" spans="21:25" ht="21" x14ac:dyDescent="0.35">
      <c r="U186" s="8" t="s">
        <v>14</v>
      </c>
      <c r="V186" s="8" t="s">
        <v>7</v>
      </c>
      <c r="W186" s="8" t="s">
        <v>43</v>
      </c>
      <c r="X186" s="8">
        <v>2324</v>
      </c>
      <c r="Y186" s="8">
        <v>177</v>
      </c>
    </row>
    <row r="187" spans="21:25" ht="21" x14ac:dyDescent="0.35">
      <c r="U187" s="9" t="s">
        <v>28</v>
      </c>
      <c r="V187" s="9" t="s">
        <v>18</v>
      </c>
      <c r="W187" s="9" t="s">
        <v>43</v>
      </c>
      <c r="X187" s="9">
        <v>4956</v>
      </c>
      <c r="Y187" s="9">
        <v>171</v>
      </c>
    </row>
    <row r="188" spans="21:25" ht="21" x14ac:dyDescent="0.35">
      <c r="U188" s="8" t="s">
        <v>36</v>
      </c>
      <c r="V188" s="8" t="s">
        <v>31</v>
      </c>
      <c r="W188" s="8" t="s">
        <v>37</v>
      </c>
      <c r="X188" s="8">
        <v>5355</v>
      </c>
      <c r="Y188" s="8">
        <v>204</v>
      </c>
    </row>
    <row r="189" spans="21:25" ht="21" x14ac:dyDescent="0.35">
      <c r="U189" s="9" t="s">
        <v>28</v>
      </c>
      <c r="V189" s="9" t="s">
        <v>31</v>
      </c>
      <c r="W189" s="9" t="s">
        <v>25</v>
      </c>
      <c r="X189" s="9">
        <v>7259</v>
      </c>
      <c r="Y189" s="9">
        <v>276</v>
      </c>
    </row>
    <row r="190" spans="21:25" ht="21" x14ac:dyDescent="0.35">
      <c r="U190" s="8" t="s">
        <v>9</v>
      </c>
      <c r="V190" s="8" t="s">
        <v>7</v>
      </c>
      <c r="W190" s="8" t="s">
        <v>43</v>
      </c>
      <c r="X190" s="8">
        <v>6279</v>
      </c>
      <c r="Y190" s="8">
        <v>45</v>
      </c>
    </row>
    <row r="191" spans="21:25" ht="21" x14ac:dyDescent="0.35">
      <c r="U191" s="9" t="s">
        <v>6</v>
      </c>
      <c r="V191" s="9" t="s">
        <v>21</v>
      </c>
      <c r="W191" s="9" t="s">
        <v>33</v>
      </c>
      <c r="X191" s="9">
        <v>2541</v>
      </c>
      <c r="Y191" s="9">
        <v>45</v>
      </c>
    </row>
    <row r="192" spans="21:25" ht="21" x14ac:dyDescent="0.35">
      <c r="U192" s="8" t="s">
        <v>17</v>
      </c>
      <c r="V192" s="8" t="s">
        <v>10</v>
      </c>
      <c r="W192" s="8" t="s">
        <v>40</v>
      </c>
      <c r="X192" s="8">
        <v>3864</v>
      </c>
      <c r="Y192" s="8">
        <v>177</v>
      </c>
    </row>
    <row r="193" spans="21:25" ht="21" x14ac:dyDescent="0.35">
      <c r="U193" s="9" t="s">
        <v>26</v>
      </c>
      <c r="V193" s="9" t="s">
        <v>15</v>
      </c>
      <c r="W193" s="9" t="s">
        <v>32</v>
      </c>
      <c r="X193" s="9">
        <v>6146</v>
      </c>
      <c r="Y193" s="9">
        <v>63</v>
      </c>
    </row>
    <row r="194" spans="21:25" ht="21" x14ac:dyDescent="0.35">
      <c r="U194" s="8" t="s">
        <v>12</v>
      </c>
      <c r="V194" s="8" t="s">
        <v>18</v>
      </c>
      <c r="W194" s="8" t="s">
        <v>16</v>
      </c>
      <c r="X194" s="8">
        <v>2639</v>
      </c>
      <c r="Y194" s="8">
        <v>204</v>
      </c>
    </row>
    <row r="195" spans="21:25" ht="21" x14ac:dyDescent="0.35">
      <c r="U195" s="9" t="s">
        <v>9</v>
      </c>
      <c r="V195" s="9" t="s">
        <v>7</v>
      </c>
      <c r="W195" s="9" t="s">
        <v>23</v>
      </c>
      <c r="X195" s="9">
        <v>1890</v>
      </c>
      <c r="Y195" s="9">
        <v>195</v>
      </c>
    </row>
    <row r="196" spans="21:25" ht="21" x14ac:dyDescent="0.35">
      <c r="U196" s="8" t="s">
        <v>24</v>
      </c>
      <c r="V196" s="8" t="s">
        <v>31</v>
      </c>
      <c r="W196" s="8" t="s">
        <v>25</v>
      </c>
      <c r="X196" s="8">
        <v>1932</v>
      </c>
      <c r="Y196" s="8">
        <v>369</v>
      </c>
    </row>
    <row r="197" spans="21:25" ht="21" x14ac:dyDescent="0.35">
      <c r="U197" s="9" t="s">
        <v>28</v>
      </c>
      <c r="V197" s="9" t="s">
        <v>31</v>
      </c>
      <c r="W197" s="9" t="s">
        <v>19</v>
      </c>
      <c r="X197" s="9">
        <v>6300</v>
      </c>
      <c r="Y197" s="9">
        <v>42</v>
      </c>
    </row>
    <row r="198" spans="21:25" ht="21" x14ac:dyDescent="0.35">
      <c r="U198" s="8" t="s">
        <v>17</v>
      </c>
      <c r="V198" s="8" t="s">
        <v>7</v>
      </c>
      <c r="W198" s="8" t="s">
        <v>8</v>
      </c>
      <c r="X198" s="8">
        <v>560</v>
      </c>
      <c r="Y198" s="8">
        <v>81</v>
      </c>
    </row>
    <row r="199" spans="21:25" ht="21" x14ac:dyDescent="0.35">
      <c r="U199" s="9" t="s">
        <v>12</v>
      </c>
      <c r="V199" s="9" t="s">
        <v>7</v>
      </c>
      <c r="W199" s="9" t="s">
        <v>43</v>
      </c>
      <c r="X199" s="9">
        <v>2856</v>
      </c>
      <c r="Y199" s="9">
        <v>246</v>
      </c>
    </row>
    <row r="200" spans="21:25" ht="21" x14ac:dyDescent="0.35">
      <c r="U200" s="8" t="s">
        <v>12</v>
      </c>
      <c r="V200" s="8" t="s">
        <v>31</v>
      </c>
      <c r="W200" s="8" t="s">
        <v>29</v>
      </c>
      <c r="X200" s="8">
        <v>707</v>
      </c>
      <c r="Y200" s="8">
        <v>174</v>
      </c>
    </row>
    <row r="201" spans="21:25" ht="21" x14ac:dyDescent="0.35">
      <c r="U201" s="9" t="s">
        <v>9</v>
      </c>
      <c r="V201" s="9" t="s">
        <v>10</v>
      </c>
      <c r="W201" s="9" t="s">
        <v>8</v>
      </c>
      <c r="X201" s="9">
        <v>3598</v>
      </c>
      <c r="Y201" s="9">
        <v>81</v>
      </c>
    </row>
    <row r="202" spans="21:25" ht="21" x14ac:dyDescent="0.35">
      <c r="U202" s="8" t="s">
        <v>6</v>
      </c>
      <c r="V202" s="8" t="s">
        <v>10</v>
      </c>
      <c r="W202" s="8" t="s">
        <v>23</v>
      </c>
      <c r="X202" s="8">
        <v>6853</v>
      </c>
      <c r="Y202" s="8">
        <v>372</v>
      </c>
    </row>
    <row r="203" spans="21:25" ht="21" x14ac:dyDescent="0.35">
      <c r="U203" s="9" t="s">
        <v>6</v>
      </c>
      <c r="V203" s="9" t="s">
        <v>10</v>
      </c>
      <c r="W203" s="9" t="s">
        <v>30</v>
      </c>
      <c r="X203" s="9">
        <v>4725</v>
      </c>
      <c r="Y203" s="9">
        <v>174</v>
      </c>
    </row>
    <row r="204" spans="21:25" ht="21" x14ac:dyDescent="0.35">
      <c r="U204" s="8" t="s">
        <v>14</v>
      </c>
      <c r="V204" s="8" t="s">
        <v>15</v>
      </c>
      <c r="W204" s="8" t="s">
        <v>11</v>
      </c>
      <c r="X204" s="8">
        <v>10304</v>
      </c>
      <c r="Y204" s="8">
        <v>84</v>
      </c>
    </row>
    <row r="205" spans="21:25" ht="21" x14ac:dyDescent="0.35">
      <c r="U205" s="9" t="s">
        <v>14</v>
      </c>
      <c r="V205" s="9" t="s">
        <v>31</v>
      </c>
      <c r="W205" s="9" t="s">
        <v>30</v>
      </c>
      <c r="X205" s="9">
        <v>1274</v>
      </c>
      <c r="Y205" s="9">
        <v>225</v>
      </c>
    </row>
    <row r="206" spans="21:25" ht="21" x14ac:dyDescent="0.35">
      <c r="U206" s="8" t="s">
        <v>26</v>
      </c>
      <c r="V206" s="8" t="s">
        <v>15</v>
      </c>
      <c r="W206" s="8" t="s">
        <v>8</v>
      </c>
      <c r="X206" s="8">
        <v>1526</v>
      </c>
      <c r="Y206" s="8">
        <v>105</v>
      </c>
    </row>
    <row r="207" spans="21:25" ht="21" x14ac:dyDescent="0.35">
      <c r="U207" s="9" t="s">
        <v>6</v>
      </c>
      <c r="V207" s="9" t="s">
        <v>18</v>
      </c>
      <c r="W207" s="9" t="s">
        <v>41</v>
      </c>
      <c r="X207" s="9">
        <v>3101</v>
      </c>
      <c r="Y207" s="9">
        <v>225</v>
      </c>
    </row>
    <row r="208" spans="21:25" ht="21" x14ac:dyDescent="0.35">
      <c r="U208" s="8" t="s">
        <v>27</v>
      </c>
      <c r="V208" s="8" t="s">
        <v>7</v>
      </c>
      <c r="W208" s="8" t="s">
        <v>25</v>
      </c>
      <c r="X208" s="8">
        <v>1057</v>
      </c>
      <c r="Y208" s="8">
        <v>54</v>
      </c>
    </row>
    <row r="209" spans="21:25" ht="21" x14ac:dyDescent="0.35">
      <c r="U209" s="9" t="s">
        <v>24</v>
      </c>
      <c r="V209" s="9" t="s">
        <v>7</v>
      </c>
      <c r="W209" s="9" t="s">
        <v>43</v>
      </c>
      <c r="X209" s="9">
        <v>5306</v>
      </c>
      <c r="Y209" s="9">
        <v>0</v>
      </c>
    </row>
    <row r="210" spans="21:25" ht="21" x14ac:dyDescent="0.35">
      <c r="U210" s="8" t="s">
        <v>26</v>
      </c>
      <c r="V210" s="8" t="s">
        <v>18</v>
      </c>
      <c r="W210" s="8" t="s">
        <v>39</v>
      </c>
      <c r="X210" s="8">
        <v>4018</v>
      </c>
      <c r="Y210" s="8">
        <v>171</v>
      </c>
    </row>
    <row r="211" spans="21:25" ht="21" x14ac:dyDescent="0.35">
      <c r="U211" s="9" t="s">
        <v>12</v>
      </c>
      <c r="V211" s="9" t="s">
        <v>31</v>
      </c>
      <c r="W211" s="9" t="s">
        <v>30</v>
      </c>
      <c r="X211" s="9">
        <v>938</v>
      </c>
      <c r="Y211" s="9">
        <v>189</v>
      </c>
    </row>
    <row r="212" spans="21:25" ht="21" x14ac:dyDescent="0.35">
      <c r="U212" s="8" t="s">
        <v>24</v>
      </c>
      <c r="V212" s="8" t="s">
        <v>21</v>
      </c>
      <c r="W212" s="8" t="s">
        <v>16</v>
      </c>
      <c r="X212" s="8">
        <v>1778</v>
      </c>
      <c r="Y212" s="8">
        <v>270</v>
      </c>
    </row>
    <row r="213" spans="21:25" ht="21" x14ac:dyDescent="0.35">
      <c r="U213" s="9" t="s">
        <v>17</v>
      </c>
      <c r="V213" s="9" t="s">
        <v>18</v>
      </c>
      <c r="W213" s="9" t="s">
        <v>8</v>
      </c>
      <c r="X213" s="9">
        <v>1638</v>
      </c>
      <c r="Y213" s="9">
        <v>63</v>
      </c>
    </row>
    <row r="214" spans="21:25" ht="21" x14ac:dyDescent="0.35">
      <c r="U214" s="8" t="s">
        <v>14</v>
      </c>
      <c r="V214" s="8" t="s">
        <v>21</v>
      </c>
      <c r="W214" s="8" t="s">
        <v>19</v>
      </c>
      <c r="X214" s="8">
        <v>154</v>
      </c>
      <c r="Y214" s="8">
        <v>21</v>
      </c>
    </row>
    <row r="215" spans="21:25" ht="21" x14ac:dyDescent="0.35">
      <c r="U215" s="9" t="s">
        <v>24</v>
      </c>
      <c r="V215" s="9" t="s">
        <v>7</v>
      </c>
      <c r="W215" s="9" t="s">
        <v>23</v>
      </c>
      <c r="X215" s="9">
        <v>9835</v>
      </c>
      <c r="Y215" s="9">
        <v>207</v>
      </c>
    </row>
    <row r="216" spans="21:25" ht="21" x14ac:dyDescent="0.35">
      <c r="U216" s="8" t="s">
        <v>12</v>
      </c>
      <c r="V216" s="8" t="s">
        <v>7</v>
      </c>
      <c r="W216" s="8" t="s">
        <v>34</v>
      </c>
      <c r="X216" s="8">
        <v>7273</v>
      </c>
      <c r="Y216" s="8">
        <v>96</v>
      </c>
    </row>
    <row r="217" spans="21:25" ht="21" x14ac:dyDescent="0.35">
      <c r="U217" s="9" t="s">
        <v>26</v>
      </c>
      <c r="V217" s="9" t="s">
        <v>18</v>
      </c>
      <c r="W217" s="9" t="s">
        <v>23</v>
      </c>
      <c r="X217" s="9">
        <v>6909</v>
      </c>
      <c r="Y217" s="9">
        <v>81</v>
      </c>
    </row>
    <row r="218" spans="21:25" ht="21" x14ac:dyDescent="0.35">
      <c r="U218" s="8" t="s">
        <v>12</v>
      </c>
      <c r="V218" s="8" t="s">
        <v>18</v>
      </c>
      <c r="W218" s="8" t="s">
        <v>39</v>
      </c>
      <c r="X218" s="8">
        <v>3920</v>
      </c>
      <c r="Y218" s="8">
        <v>306</v>
      </c>
    </row>
    <row r="219" spans="21:25" ht="21" x14ac:dyDescent="0.35">
      <c r="U219" s="9" t="s">
        <v>36</v>
      </c>
      <c r="V219" s="9" t="s">
        <v>18</v>
      </c>
      <c r="W219" s="9" t="s">
        <v>42</v>
      </c>
      <c r="X219" s="9">
        <v>4858</v>
      </c>
      <c r="Y219" s="9">
        <v>279</v>
      </c>
    </row>
    <row r="220" spans="21:25" ht="21" x14ac:dyDescent="0.35">
      <c r="U220" s="8" t="s">
        <v>27</v>
      </c>
      <c r="V220" s="8" t="s">
        <v>21</v>
      </c>
      <c r="W220" s="8" t="s">
        <v>13</v>
      </c>
      <c r="X220" s="8">
        <v>3549</v>
      </c>
      <c r="Y220" s="8">
        <v>3</v>
      </c>
    </row>
    <row r="221" spans="21:25" ht="21" x14ac:dyDescent="0.35">
      <c r="U221" s="9" t="s">
        <v>24</v>
      </c>
      <c r="V221" s="9" t="s">
        <v>18</v>
      </c>
      <c r="W221" s="9" t="s">
        <v>40</v>
      </c>
      <c r="X221" s="9">
        <v>966</v>
      </c>
      <c r="Y221" s="9">
        <v>198</v>
      </c>
    </row>
    <row r="222" spans="21:25" ht="21" x14ac:dyDescent="0.35">
      <c r="U222" s="8" t="s">
        <v>26</v>
      </c>
      <c r="V222" s="8" t="s">
        <v>18</v>
      </c>
      <c r="W222" s="8" t="s">
        <v>16</v>
      </c>
      <c r="X222" s="8">
        <v>385</v>
      </c>
      <c r="Y222" s="8">
        <v>249</v>
      </c>
    </row>
    <row r="223" spans="21:25" ht="21" x14ac:dyDescent="0.35">
      <c r="U223" s="9" t="s">
        <v>17</v>
      </c>
      <c r="V223" s="9" t="s">
        <v>31</v>
      </c>
      <c r="W223" s="9" t="s">
        <v>30</v>
      </c>
      <c r="X223" s="9">
        <v>2219</v>
      </c>
      <c r="Y223" s="9">
        <v>75</v>
      </c>
    </row>
    <row r="224" spans="21:25" ht="21" x14ac:dyDescent="0.35">
      <c r="U224" s="8" t="s">
        <v>12</v>
      </c>
      <c r="V224" s="8" t="s">
        <v>15</v>
      </c>
      <c r="W224" s="8" t="s">
        <v>11</v>
      </c>
      <c r="X224" s="8">
        <v>2954</v>
      </c>
      <c r="Y224" s="8">
        <v>189</v>
      </c>
    </row>
    <row r="225" spans="21:25" ht="21" x14ac:dyDescent="0.35">
      <c r="U225" s="9" t="s">
        <v>24</v>
      </c>
      <c r="V225" s="9" t="s">
        <v>15</v>
      </c>
      <c r="W225" s="9" t="s">
        <v>11</v>
      </c>
      <c r="X225" s="9">
        <v>280</v>
      </c>
      <c r="Y225" s="9">
        <v>87</v>
      </c>
    </row>
    <row r="226" spans="21:25" ht="21" x14ac:dyDescent="0.35">
      <c r="U226" s="8" t="s">
        <v>14</v>
      </c>
      <c r="V226" s="8" t="s">
        <v>15</v>
      </c>
      <c r="W226" s="8" t="s">
        <v>8</v>
      </c>
      <c r="X226" s="8">
        <v>6118</v>
      </c>
      <c r="Y226" s="8">
        <v>174</v>
      </c>
    </row>
    <row r="227" spans="21:25" ht="21" x14ac:dyDescent="0.35">
      <c r="U227" s="9" t="s">
        <v>27</v>
      </c>
      <c r="V227" s="9" t="s">
        <v>18</v>
      </c>
      <c r="W227" s="9" t="s">
        <v>38</v>
      </c>
      <c r="X227" s="9">
        <v>4802</v>
      </c>
      <c r="Y227" s="9">
        <v>36</v>
      </c>
    </row>
    <row r="228" spans="21:25" ht="21" x14ac:dyDescent="0.35">
      <c r="U228" s="8" t="s">
        <v>12</v>
      </c>
      <c r="V228" s="8" t="s">
        <v>21</v>
      </c>
      <c r="W228" s="8" t="s">
        <v>39</v>
      </c>
      <c r="X228" s="8">
        <v>4137</v>
      </c>
      <c r="Y228" s="8">
        <v>60</v>
      </c>
    </row>
    <row r="229" spans="21:25" ht="21" x14ac:dyDescent="0.35">
      <c r="U229" s="9" t="s">
        <v>28</v>
      </c>
      <c r="V229" s="9" t="s">
        <v>10</v>
      </c>
      <c r="W229" s="9" t="s">
        <v>35</v>
      </c>
      <c r="X229" s="9">
        <v>2023</v>
      </c>
      <c r="Y229" s="9">
        <v>78</v>
      </c>
    </row>
    <row r="230" spans="21:25" ht="21" x14ac:dyDescent="0.35">
      <c r="U230" s="8" t="s">
        <v>12</v>
      </c>
      <c r="V230" s="8" t="s">
        <v>15</v>
      </c>
      <c r="W230" s="8" t="s">
        <v>8</v>
      </c>
      <c r="X230" s="8">
        <v>9051</v>
      </c>
      <c r="Y230" s="8">
        <v>57</v>
      </c>
    </row>
    <row r="231" spans="21:25" ht="21" x14ac:dyDescent="0.35">
      <c r="U231" s="9" t="s">
        <v>12</v>
      </c>
      <c r="V231" s="9" t="s">
        <v>7</v>
      </c>
      <c r="W231" s="9" t="s">
        <v>41</v>
      </c>
      <c r="X231" s="9">
        <v>2919</v>
      </c>
      <c r="Y231" s="9">
        <v>45</v>
      </c>
    </row>
    <row r="232" spans="21:25" ht="21" x14ac:dyDescent="0.35">
      <c r="U232" s="8" t="s">
        <v>14</v>
      </c>
      <c r="V232" s="8" t="s">
        <v>21</v>
      </c>
      <c r="W232" s="8" t="s">
        <v>23</v>
      </c>
      <c r="X232" s="8">
        <v>5915</v>
      </c>
      <c r="Y232" s="8">
        <v>3</v>
      </c>
    </row>
    <row r="233" spans="21:25" ht="21" x14ac:dyDescent="0.35">
      <c r="U233" s="9" t="s">
        <v>36</v>
      </c>
      <c r="V233" s="9" t="s">
        <v>10</v>
      </c>
      <c r="W233" s="9" t="s">
        <v>38</v>
      </c>
      <c r="X233" s="9">
        <v>2562</v>
      </c>
      <c r="Y233" s="9">
        <v>6</v>
      </c>
    </row>
    <row r="234" spans="21:25" ht="21" x14ac:dyDescent="0.35">
      <c r="U234" s="8" t="s">
        <v>26</v>
      </c>
      <c r="V234" s="8" t="s">
        <v>7</v>
      </c>
      <c r="W234" s="8" t="s">
        <v>19</v>
      </c>
      <c r="X234" s="8">
        <v>8813</v>
      </c>
      <c r="Y234" s="8">
        <v>21</v>
      </c>
    </row>
    <row r="235" spans="21:25" ht="21" x14ac:dyDescent="0.35">
      <c r="U235" s="9" t="s">
        <v>26</v>
      </c>
      <c r="V235" s="9" t="s">
        <v>15</v>
      </c>
      <c r="W235" s="9" t="s">
        <v>16</v>
      </c>
      <c r="X235" s="9">
        <v>6111</v>
      </c>
      <c r="Y235" s="9">
        <v>3</v>
      </c>
    </row>
    <row r="236" spans="21:25" ht="21" x14ac:dyDescent="0.35">
      <c r="U236" s="8" t="s">
        <v>9</v>
      </c>
      <c r="V236" s="8" t="s">
        <v>31</v>
      </c>
      <c r="W236" s="8" t="s">
        <v>22</v>
      </c>
      <c r="X236" s="8">
        <v>3507</v>
      </c>
      <c r="Y236" s="8">
        <v>288</v>
      </c>
    </row>
    <row r="237" spans="21:25" ht="21" x14ac:dyDescent="0.35">
      <c r="U237" s="9" t="s">
        <v>17</v>
      </c>
      <c r="V237" s="9" t="s">
        <v>15</v>
      </c>
      <c r="W237" s="9" t="s">
        <v>32</v>
      </c>
      <c r="X237" s="9">
        <v>4319</v>
      </c>
      <c r="Y237" s="9">
        <v>30</v>
      </c>
    </row>
    <row r="238" spans="21:25" ht="21" x14ac:dyDescent="0.35">
      <c r="U238" s="8" t="s">
        <v>6</v>
      </c>
      <c r="V238" s="8" t="s">
        <v>21</v>
      </c>
      <c r="W238" s="8" t="s">
        <v>43</v>
      </c>
      <c r="X238" s="8">
        <v>609</v>
      </c>
      <c r="Y238" s="8">
        <v>87</v>
      </c>
    </row>
    <row r="239" spans="21:25" ht="21" x14ac:dyDescent="0.35">
      <c r="U239" s="9" t="s">
        <v>6</v>
      </c>
      <c r="V239" s="9" t="s">
        <v>18</v>
      </c>
      <c r="W239" s="9" t="s">
        <v>40</v>
      </c>
      <c r="X239" s="9">
        <v>6370</v>
      </c>
      <c r="Y239" s="9">
        <v>30</v>
      </c>
    </row>
    <row r="240" spans="21:25" ht="21" x14ac:dyDescent="0.35">
      <c r="U240" s="8" t="s">
        <v>26</v>
      </c>
      <c r="V240" s="8" t="s">
        <v>21</v>
      </c>
      <c r="W240" s="8" t="s">
        <v>37</v>
      </c>
      <c r="X240" s="8">
        <v>5474</v>
      </c>
      <c r="Y240" s="8">
        <v>168</v>
      </c>
    </row>
    <row r="241" spans="21:25" ht="21" x14ac:dyDescent="0.35">
      <c r="U241" s="9" t="s">
        <v>6</v>
      </c>
      <c r="V241" s="9" t="s">
        <v>15</v>
      </c>
      <c r="W241" s="9" t="s">
        <v>40</v>
      </c>
      <c r="X241" s="9">
        <v>3164</v>
      </c>
      <c r="Y241" s="9">
        <v>306</v>
      </c>
    </row>
    <row r="242" spans="21:25" ht="21" x14ac:dyDescent="0.35">
      <c r="U242" s="8" t="s">
        <v>17</v>
      </c>
      <c r="V242" s="8" t="s">
        <v>10</v>
      </c>
      <c r="W242" s="8" t="s">
        <v>13</v>
      </c>
      <c r="X242" s="8">
        <v>1302</v>
      </c>
      <c r="Y242" s="8">
        <v>402</v>
      </c>
    </row>
    <row r="243" spans="21:25" ht="21" x14ac:dyDescent="0.35">
      <c r="U243" s="9" t="s">
        <v>28</v>
      </c>
      <c r="V243" s="9" t="s">
        <v>7</v>
      </c>
      <c r="W243" s="9" t="s">
        <v>41</v>
      </c>
      <c r="X243" s="9">
        <v>7308</v>
      </c>
      <c r="Y243" s="9">
        <v>327</v>
      </c>
    </row>
    <row r="244" spans="21:25" ht="21" x14ac:dyDescent="0.35">
      <c r="U244" s="8" t="s">
        <v>6</v>
      </c>
      <c r="V244" s="8" t="s">
        <v>7</v>
      </c>
      <c r="W244" s="8" t="s">
        <v>40</v>
      </c>
      <c r="X244" s="8">
        <v>6132</v>
      </c>
      <c r="Y244" s="8">
        <v>93</v>
      </c>
    </row>
    <row r="245" spans="21:25" ht="21" x14ac:dyDescent="0.35">
      <c r="U245" s="9" t="s">
        <v>36</v>
      </c>
      <c r="V245" s="9" t="s">
        <v>10</v>
      </c>
      <c r="W245" s="9" t="s">
        <v>25</v>
      </c>
      <c r="X245" s="9">
        <v>3472</v>
      </c>
      <c r="Y245" s="9">
        <v>96</v>
      </c>
    </row>
    <row r="246" spans="21:25" ht="21" x14ac:dyDescent="0.35">
      <c r="U246" s="8" t="s">
        <v>9</v>
      </c>
      <c r="V246" s="8" t="s">
        <v>18</v>
      </c>
      <c r="W246" s="8" t="s">
        <v>16</v>
      </c>
      <c r="X246" s="8">
        <v>9660</v>
      </c>
      <c r="Y246" s="8">
        <v>27</v>
      </c>
    </row>
    <row r="247" spans="21:25" ht="21" x14ac:dyDescent="0.35">
      <c r="U247" s="9" t="s">
        <v>12</v>
      </c>
      <c r="V247" s="9" t="s">
        <v>21</v>
      </c>
      <c r="W247" s="9" t="s">
        <v>43</v>
      </c>
      <c r="X247" s="9">
        <v>2436</v>
      </c>
      <c r="Y247" s="9">
        <v>99</v>
      </c>
    </row>
    <row r="248" spans="21:25" ht="21" x14ac:dyDescent="0.35">
      <c r="U248" s="8" t="s">
        <v>12</v>
      </c>
      <c r="V248" s="8" t="s">
        <v>21</v>
      </c>
      <c r="W248" s="8" t="s">
        <v>20</v>
      </c>
      <c r="X248" s="8">
        <v>9506</v>
      </c>
      <c r="Y248" s="8">
        <v>87</v>
      </c>
    </row>
    <row r="249" spans="21:25" ht="21" x14ac:dyDescent="0.35">
      <c r="U249" s="9" t="s">
        <v>36</v>
      </c>
      <c r="V249" s="9" t="s">
        <v>7</v>
      </c>
      <c r="W249" s="9" t="s">
        <v>42</v>
      </c>
      <c r="X249" s="9">
        <v>245</v>
      </c>
      <c r="Y249" s="9">
        <v>288</v>
      </c>
    </row>
    <row r="250" spans="21:25" ht="21" x14ac:dyDescent="0.35">
      <c r="U250" s="8" t="s">
        <v>9</v>
      </c>
      <c r="V250" s="8" t="s">
        <v>10</v>
      </c>
      <c r="W250" s="8" t="s">
        <v>34</v>
      </c>
      <c r="X250" s="8">
        <v>2702</v>
      </c>
      <c r="Y250" s="8">
        <v>363</v>
      </c>
    </row>
    <row r="251" spans="21:25" ht="21" x14ac:dyDescent="0.35">
      <c r="U251" s="9" t="s">
        <v>36</v>
      </c>
      <c r="V251" s="9" t="s">
        <v>31</v>
      </c>
      <c r="W251" s="9" t="s">
        <v>29</v>
      </c>
      <c r="X251" s="9">
        <v>700</v>
      </c>
      <c r="Y251" s="9">
        <v>87</v>
      </c>
    </row>
    <row r="252" spans="21:25" ht="21" x14ac:dyDescent="0.35">
      <c r="U252" s="8" t="s">
        <v>17</v>
      </c>
      <c r="V252" s="8" t="s">
        <v>31</v>
      </c>
      <c r="W252" s="8" t="s">
        <v>29</v>
      </c>
      <c r="X252" s="8">
        <v>3759</v>
      </c>
      <c r="Y252" s="8">
        <v>150</v>
      </c>
    </row>
    <row r="253" spans="21:25" ht="21" x14ac:dyDescent="0.35">
      <c r="U253" s="9" t="s">
        <v>27</v>
      </c>
      <c r="V253" s="9" t="s">
        <v>10</v>
      </c>
      <c r="W253" s="9" t="s">
        <v>29</v>
      </c>
      <c r="X253" s="9">
        <v>1589</v>
      </c>
      <c r="Y253" s="9">
        <v>303</v>
      </c>
    </row>
    <row r="254" spans="21:25" ht="21" x14ac:dyDescent="0.35">
      <c r="U254" s="8" t="s">
        <v>24</v>
      </c>
      <c r="V254" s="8" t="s">
        <v>10</v>
      </c>
      <c r="W254" s="8" t="s">
        <v>41</v>
      </c>
      <c r="X254" s="8">
        <v>5194</v>
      </c>
      <c r="Y254" s="8">
        <v>288</v>
      </c>
    </row>
    <row r="255" spans="21:25" ht="21" x14ac:dyDescent="0.35">
      <c r="U255" s="9" t="s">
        <v>36</v>
      </c>
      <c r="V255" s="9" t="s">
        <v>15</v>
      </c>
      <c r="W255" s="9" t="s">
        <v>32</v>
      </c>
      <c r="X255" s="9">
        <v>945</v>
      </c>
      <c r="Y255" s="9">
        <v>75</v>
      </c>
    </row>
    <row r="256" spans="21:25" ht="21" x14ac:dyDescent="0.35">
      <c r="U256" s="8" t="s">
        <v>6</v>
      </c>
      <c r="V256" s="8" t="s">
        <v>21</v>
      </c>
      <c r="W256" s="8" t="s">
        <v>22</v>
      </c>
      <c r="X256" s="8">
        <v>1988</v>
      </c>
      <c r="Y256" s="8">
        <v>39</v>
      </c>
    </row>
    <row r="257" spans="21:25" ht="21" x14ac:dyDescent="0.35">
      <c r="U257" s="9" t="s">
        <v>17</v>
      </c>
      <c r="V257" s="9" t="s">
        <v>31</v>
      </c>
      <c r="W257" s="9" t="s">
        <v>11</v>
      </c>
      <c r="X257" s="9">
        <v>6734</v>
      </c>
      <c r="Y257" s="9">
        <v>123</v>
      </c>
    </row>
    <row r="258" spans="21:25" ht="21" x14ac:dyDescent="0.35">
      <c r="U258" s="8" t="s">
        <v>6</v>
      </c>
      <c r="V258" s="8" t="s">
        <v>15</v>
      </c>
      <c r="W258" s="8" t="s">
        <v>13</v>
      </c>
      <c r="X258" s="8">
        <v>217</v>
      </c>
      <c r="Y258" s="8">
        <v>36</v>
      </c>
    </row>
    <row r="259" spans="21:25" ht="21" x14ac:dyDescent="0.35">
      <c r="U259" s="9" t="s">
        <v>26</v>
      </c>
      <c r="V259" s="9" t="s">
        <v>31</v>
      </c>
      <c r="W259" s="9" t="s">
        <v>23</v>
      </c>
      <c r="X259" s="9">
        <v>6279</v>
      </c>
      <c r="Y259" s="9">
        <v>237</v>
      </c>
    </row>
    <row r="260" spans="21:25" ht="21" x14ac:dyDescent="0.35">
      <c r="U260" s="8" t="s">
        <v>6</v>
      </c>
      <c r="V260" s="8" t="s">
        <v>15</v>
      </c>
      <c r="W260" s="8" t="s">
        <v>32</v>
      </c>
      <c r="X260" s="8">
        <v>4424</v>
      </c>
      <c r="Y260" s="8">
        <v>201</v>
      </c>
    </row>
    <row r="261" spans="21:25" ht="21" x14ac:dyDescent="0.35">
      <c r="U261" s="9" t="s">
        <v>27</v>
      </c>
      <c r="V261" s="9" t="s">
        <v>15</v>
      </c>
      <c r="W261" s="9" t="s">
        <v>29</v>
      </c>
      <c r="X261" s="9">
        <v>189</v>
      </c>
      <c r="Y261" s="9">
        <v>48</v>
      </c>
    </row>
    <row r="262" spans="21:25" ht="21" x14ac:dyDescent="0.35">
      <c r="U262" s="8" t="s">
        <v>26</v>
      </c>
      <c r="V262" s="8" t="s">
        <v>10</v>
      </c>
      <c r="W262" s="8" t="s">
        <v>23</v>
      </c>
      <c r="X262" s="8">
        <v>490</v>
      </c>
      <c r="Y262" s="8">
        <v>84</v>
      </c>
    </row>
    <row r="263" spans="21:25" ht="21" x14ac:dyDescent="0.35">
      <c r="U263" s="9" t="s">
        <v>9</v>
      </c>
      <c r="V263" s="9" t="s">
        <v>7</v>
      </c>
      <c r="W263" s="9" t="s">
        <v>42</v>
      </c>
      <c r="X263" s="9">
        <v>434</v>
      </c>
      <c r="Y263" s="9">
        <v>87</v>
      </c>
    </row>
    <row r="264" spans="21:25" ht="21" x14ac:dyDescent="0.35">
      <c r="U264" s="8" t="s">
        <v>24</v>
      </c>
      <c r="V264" s="8" t="s">
        <v>21</v>
      </c>
      <c r="W264" s="8" t="s">
        <v>8</v>
      </c>
      <c r="X264" s="8">
        <v>10129</v>
      </c>
      <c r="Y264" s="8">
        <v>312</v>
      </c>
    </row>
    <row r="265" spans="21:25" ht="21" x14ac:dyDescent="0.35">
      <c r="U265" s="9" t="s">
        <v>28</v>
      </c>
      <c r="V265" s="9" t="s">
        <v>18</v>
      </c>
      <c r="W265" s="9" t="s">
        <v>41</v>
      </c>
      <c r="X265" s="9">
        <v>1652</v>
      </c>
      <c r="Y265" s="9">
        <v>102</v>
      </c>
    </row>
    <row r="266" spans="21:25" ht="21" x14ac:dyDescent="0.35">
      <c r="U266" s="8" t="s">
        <v>9</v>
      </c>
      <c r="V266" s="8" t="s">
        <v>21</v>
      </c>
      <c r="W266" s="8" t="s">
        <v>42</v>
      </c>
      <c r="X266" s="8">
        <v>6433</v>
      </c>
      <c r="Y266" s="8">
        <v>78</v>
      </c>
    </row>
    <row r="267" spans="21:25" ht="21" x14ac:dyDescent="0.35">
      <c r="U267" s="9" t="s">
        <v>28</v>
      </c>
      <c r="V267" s="9" t="s">
        <v>31</v>
      </c>
      <c r="W267" s="9" t="s">
        <v>35</v>
      </c>
      <c r="X267" s="9">
        <v>2212</v>
      </c>
      <c r="Y267" s="9">
        <v>117</v>
      </c>
    </row>
    <row r="268" spans="21:25" ht="21" x14ac:dyDescent="0.35">
      <c r="U268" s="8" t="s">
        <v>14</v>
      </c>
      <c r="V268" s="8" t="s">
        <v>10</v>
      </c>
      <c r="W268" s="8" t="s">
        <v>37</v>
      </c>
      <c r="X268" s="8">
        <v>609</v>
      </c>
      <c r="Y268" s="8">
        <v>99</v>
      </c>
    </row>
    <row r="269" spans="21:25" ht="21" x14ac:dyDescent="0.35">
      <c r="U269" s="9" t="s">
        <v>6</v>
      </c>
      <c r="V269" s="9" t="s">
        <v>10</v>
      </c>
      <c r="W269" s="9" t="s">
        <v>39</v>
      </c>
      <c r="X269" s="9">
        <v>1638</v>
      </c>
      <c r="Y269" s="9">
        <v>48</v>
      </c>
    </row>
    <row r="270" spans="21:25" ht="21" x14ac:dyDescent="0.35">
      <c r="U270" s="8" t="s">
        <v>24</v>
      </c>
      <c r="V270" s="8" t="s">
        <v>31</v>
      </c>
      <c r="W270" s="8" t="s">
        <v>38</v>
      </c>
      <c r="X270" s="8">
        <v>3829</v>
      </c>
      <c r="Y270" s="8">
        <v>24</v>
      </c>
    </row>
    <row r="271" spans="21:25" ht="21" x14ac:dyDescent="0.35">
      <c r="U271" s="9" t="s">
        <v>6</v>
      </c>
      <c r="V271" s="9" t="s">
        <v>18</v>
      </c>
      <c r="W271" s="9" t="s">
        <v>38</v>
      </c>
      <c r="X271" s="9">
        <v>5775</v>
      </c>
      <c r="Y271" s="9">
        <v>42</v>
      </c>
    </row>
    <row r="272" spans="21:25" ht="21" x14ac:dyDescent="0.35">
      <c r="U272" s="8" t="s">
        <v>17</v>
      </c>
      <c r="V272" s="8" t="s">
        <v>10</v>
      </c>
      <c r="W272" s="8" t="s">
        <v>34</v>
      </c>
      <c r="X272" s="8">
        <v>1071</v>
      </c>
      <c r="Y272" s="8">
        <v>270</v>
      </c>
    </row>
    <row r="273" spans="21:25" ht="21" x14ac:dyDescent="0.35">
      <c r="U273" s="9" t="s">
        <v>9</v>
      </c>
      <c r="V273" s="9" t="s">
        <v>15</v>
      </c>
      <c r="W273" s="9" t="s">
        <v>35</v>
      </c>
      <c r="X273" s="9">
        <v>5019</v>
      </c>
      <c r="Y273" s="9">
        <v>150</v>
      </c>
    </row>
    <row r="274" spans="21:25" ht="21" x14ac:dyDescent="0.35">
      <c r="U274" s="8" t="s">
        <v>27</v>
      </c>
      <c r="V274" s="8" t="s">
        <v>7</v>
      </c>
      <c r="W274" s="8" t="s">
        <v>38</v>
      </c>
      <c r="X274" s="8">
        <v>2863</v>
      </c>
      <c r="Y274" s="8">
        <v>42</v>
      </c>
    </row>
    <row r="275" spans="21:25" ht="21" x14ac:dyDescent="0.35">
      <c r="U275" s="9" t="s">
        <v>6</v>
      </c>
      <c r="V275" s="9" t="s">
        <v>10</v>
      </c>
      <c r="W275" s="9" t="s">
        <v>33</v>
      </c>
      <c r="X275" s="9">
        <v>1617</v>
      </c>
      <c r="Y275" s="9">
        <v>126</v>
      </c>
    </row>
    <row r="276" spans="21:25" ht="21" x14ac:dyDescent="0.35">
      <c r="U276" s="8" t="s">
        <v>17</v>
      </c>
      <c r="V276" s="8" t="s">
        <v>7</v>
      </c>
      <c r="W276" s="8" t="s">
        <v>43</v>
      </c>
      <c r="X276" s="8">
        <v>6818</v>
      </c>
      <c r="Y276" s="8">
        <v>6</v>
      </c>
    </row>
    <row r="277" spans="21:25" ht="21" x14ac:dyDescent="0.35">
      <c r="U277" s="9" t="s">
        <v>28</v>
      </c>
      <c r="V277" s="9" t="s">
        <v>10</v>
      </c>
      <c r="W277" s="9" t="s">
        <v>38</v>
      </c>
      <c r="X277" s="9">
        <v>6657</v>
      </c>
      <c r="Y277" s="9">
        <v>276</v>
      </c>
    </row>
    <row r="278" spans="21:25" ht="21" x14ac:dyDescent="0.35">
      <c r="U278" s="8" t="s">
        <v>28</v>
      </c>
      <c r="V278" s="8" t="s">
        <v>31</v>
      </c>
      <c r="W278" s="8" t="s">
        <v>29</v>
      </c>
      <c r="X278" s="8">
        <v>2919</v>
      </c>
      <c r="Y278" s="8">
        <v>93</v>
      </c>
    </row>
    <row r="279" spans="21:25" ht="21" x14ac:dyDescent="0.35">
      <c r="U279" s="9" t="s">
        <v>27</v>
      </c>
      <c r="V279" s="9" t="s">
        <v>15</v>
      </c>
      <c r="W279" s="9" t="s">
        <v>22</v>
      </c>
      <c r="X279" s="9">
        <v>3094</v>
      </c>
      <c r="Y279" s="9">
        <v>246</v>
      </c>
    </row>
    <row r="280" spans="21:25" ht="21" x14ac:dyDescent="0.35">
      <c r="U280" s="8" t="s">
        <v>17</v>
      </c>
      <c r="V280" s="8" t="s">
        <v>18</v>
      </c>
      <c r="W280" s="8" t="s">
        <v>39</v>
      </c>
      <c r="X280" s="8">
        <v>2989</v>
      </c>
      <c r="Y280" s="8">
        <v>3</v>
      </c>
    </row>
    <row r="281" spans="21:25" ht="21" x14ac:dyDescent="0.35">
      <c r="U281" s="9" t="s">
        <v>9</v>
      </c>
      <c r="V281" s="9" t="s">
        <v>21</v>
      </c>
      <c r="W281" s="9" t="s">
        <v>40</v>
      </c>
      <c r="X281" s="9">
        <v>2268</v>
      </c>
      <c r="Y281" s="9">
        <v>63</v>
      </c>
    </row>
    <row r="282" spans="21:25" ht="21" x14ac:dyDescent="0.35">
      <c r="U282" s="8" t="s">
        <v>26</v>
      </c>
      <c r="V282" s="8" t="s">
        <v>10</v>
      </c>
      <c r="W282" s="8" t="s">
        <v>22</v>
      </c>
      <c r="X282" s="8">
        <v>4753</v>
      </c>
      <c r="Y282" s="8">
        <v>246</v>
      </c>
    </row>
    <row r="283" spans="21:25" ht="21" x14ac:dyDescent="0.35">
      <c r="U283" s="9" t="s">
        <v>27</v>
      </c>
      <c r="V283" s="9" t="s">
        <v>31</v>
      </c>
      <c r="W283" s="9" t="s">
        <v>37</v>
      </c>
      <c r="X283" s="9">
        <v>7511</v>
      </c>
      <c r="Y283" s="9">
        <v>120</v>
      </c>
    </row>
    <row r="284" spans="21:25" ht="21" x14ac:dyDescent="0.35">
      <c r="U284" s="8" t="s">
        <v>27</v>
      </c>
      <c r="V284" s="8" t="s">
        <v>21</v>
      </c>
      <c r="W284" s="8" t="s">
        <v>22</v>
      </c>
      <c r="X284" s="8">
        <v>4326</v>
      </c>
      <c r="Y284" s="8">
        <v>348</v>
      </c>
    </row>
    <row r="285" spans="21:25" ht="21" x14ac:dyDescent="0.35">
      <c r="U285" s="9" t="s">
        <v>14</v>
      </c>
      <c r="V285" s="9" t="s">
        <v>31</v>
      </c>
      <c r="W285" s="9" t="s">
        <v>35</v>
      </c>
      <c r="X285" s="9">
        <v>4935</v>
      </c>
      <c r="Y285" s="9">
        <v>126</v>
      </c>
    </row>
    <row r="286" spans="21:25" ht="21" x14ac:dyDescent="0.35">
      <c r="U286" s="8" t="s">
        <v>17</v>
      </c>
      <c r="V286" s="8" t="s">
        <v>10</v>
      </c>
      <c r="W286" s="8" t="s">
        <v>8</v>
      </c>
      <c r="X286" s="8">
        <v>4781</v>
      </c>
      <c r="Y286" s="8">
        <v>123</v>
      </c>
    </row>
    <row r="287" spans="21:25" ht="21" x14ac:dyDescent="0.35">
      <c r="U287" s="9" t="s">
        <v>26</v>
      </c>
      <c r="V287" s="9" t="s">
        <v>21</v>
      </c>
      <c r="W287" s="9" t="s">
        <v>19</v>
      </c>
      <c r="X287" s="9">
        <v>7483</v>
      </c>
      <c r="Y287" s="9">
        <v>45</v>
      </c>
    </row>
    <row r="288" spans="21:25" ht="21" x14ac:dyDescent="0.35">
      <c r="U288" s="8" t="s">
        <v>36</v>
      </c>
      <c r="V288" s="8" t="s">
        <v>21</v>
      </c>
      <c r="W288" s="8" t="s">
        <v>13</v>
      </c>
      <c r="X288" s="8">
        <v>6860</v>
      </c>
      <c r="Y288" s="8">
        <v>126</v>
      </c>
    </row>
    <row r="289" spans="21:25" ht="21" x14ac:dyDescent="0.35">
      <c r="U289" s="9" t="s">
        <v>6</v>
      </c>
      <c r="V289" s="9" t="s">
        <v>7</v>
      </c>
      <c r="W289" s="9" t="s">
        <v>33</v>
      </c>
      <c r="X289" s="9">
        <v>9002</v>
      </c>
      <c r="Y289" s="9">
        <v>72</v>
      </c>
    </row>
    <row r="290" spans="21:25" ht="21" x14ac:dyDescent="0.35">
      <c r="U290" s="8" t="s">
        <v>17</v>
      </c>
      <c r="V290" s="8" t="s">
        <v>15</v>
      </c>
      <c r="W290" s="8" t="s">
        <v>33</v>
      </c>
      <c r="X290" s="8">
        <v>1400</v>
      </c>
      <c r="Y290" s="8">
        <v>135</v>
      </c>
    </row>
    <row r="291" spans="21:25" ht="21" x14ac:dyDescent="0.35">
      <c r="U291" s="9" t="s">
        <v>36</v>
      </c>
      <c r="V291" s="9" t="s">
        <v>31</v>
      </c>
      <c r="W291" s="9" t="s">
        <v>23</v>
      </c>
      <c r="X291" s="9">
        <v>4053</v>
      </c>
      <c r="Y291" s="9">
        <v>24</v>
      </c>
    </row>
    <row r="292" spans="21:25" ht="21" x14ac:dyDescent="0.35">
      <c r="U292" s="8" t="s">
        <v>24</v>
      </c>
      <c r="V292" s="8" t="s">
        <v>15</v>
      </c>
      <c r="W292" s="8" t="s">
        <v>22</v>
      </c>
      <c r="X292" s="8">
        <v>2149</v>
      </c>
      <c r="Y292" s="8">
        <v>117</v>
      </c>
    </row>
    <row r="293" spans="21:25" ht="21" x14ac:dyDescent="0.35">
      <c r="U293" s="9" t="s">
        <v>28</v>
      </c>
      <c r="V293" s="9" t="s">
        <v>18</v>
      </c>
      <c r="W293" s="9" t="s">
        <v>33</v>
      </c>
      <c r="X293" s="9">
        <v>3640</v>
      </c>
      <c r="Y293" s="9">
        <v>51</v>
      </c>
    </row>
    <row r="294" spans="21:25" ht="21" x14ac:dyDescent="0.35">
      <c r="U294" s="8" t="s">
        <v>27</v>
      </c>
      <c r="V294" s="8" t="s">
        <v>18</v>
      </c>
      <c r="W294" s="8" t="s">
        <v>35</v>
      </c>
      <c r="X294" s="8">
        <v>630</v>
      </c>
      <c r="Y294" s="8">
        <v>36</v>
      </c>
    </row>
    <row r="295" spans="21:25" ht="21" x14ac:dyDescent="0.35">
      <c r="U295" s="9" t="s">
        <v>12</v>
      </c>
      <c r="V295" s="9" t="s">
        <v>10</v>
      </c>
      <c r="W295" s="9" t="s">
        <v>40</v>
      </c>
      <c r="X295" s="9">
        <v>2429</v>
      </c>
      <c r="Y295" s="9">
        <v>144</v>
      </c>
    </row>
    <row r="296" spans="21:25" ht="21" x14ac:dyDescent="0.35">
      <c r="U296" s="8" t="s">
        <v>12</v>
      </c>
      <c r="V296" s="8" t="s">
        <v>15</v>
      </c>
      <c r="W296" s="8" t="s">
        <v>19</v>
      </c>
      <c r="X296" s="8">
        <v>2142</v>
      </c>
      <c r="Y296" s="8">
        <v>114</v>
      </c>
    </row>
    <row r="297" spans="21:25" ht="21" x14ac:dyDescent="0.35">
      <c r="U297" s="9" t="s">
        <v>24</v>
      </c>
      <c r="V297" s="9" t="s">
        <v>7</v>
      </c>
      <c r="W297" s="9" t="s">
        <v>8</v>
      </c>
      <c r="X297" s="9">
        <v>6454</v>
      </c>
      <c r="Y297" s="9">
        <v>54</v>
      </c>
    </row>
    <row r="298" spans="21:25" ht="21" x14ac:dyDescent="0.35">
      <c r="U298" s="8" t="s">
        <v>24</v>
      </c>
      <c r="V298" s="8" t="s">
        <v>7</v>
      </c>
      <c r="W298" s="8" t="s">
        <v>30</v>
      </c>
      <c r="X298" s="8">
        <v>4487</v>
      </c>
      <c r="Y298" s="8">
        <v>333</v>
      </c>
    </row>
    <row r="299" spans="21:25" ht="21" x14ac:dyDescent="0.35">
      <c r="U299" s="9" t="s">
        <v>28</v>
      </c>
      <c r="V299" s="9" t="s">
        <v>7</v>
      </c>
      <c r="W299" s="9" t="s">
        <v>13</v>
      </c>
      <c r="X299" s="9">
        <v>938</v>
      </c>
      <c r="Y299" s="9">
        <v>366</v>
      </c>
    </row>
    <row r="300" spans="21:25" ht="21" x14ac:dyDescent="0.35">
      <c r="U300" s="8" t="s">
        <v>28</v>
      </c>
      <c r="V300" s="8" t="s">
        <v>21</v>
      </c>
      <c r="W300" s="8" t="s">
        <v>43</v>
      </c>
      <c r="X300" s="8">
        <v>8841</v>
      </c>
      <c r="Y300" s="8">
        <v>303</v>
      </c>
    </row>
    <row r="301" spans="21:25" ht="21" x14ac:dyDescent="0.35">
      <c r="U301" s="9" t="s">
        <v>27</v>
      </c>
      <c r="V301" s="9" t="s">
        <v>18</v>
      </c>
      <c r="W301" s="9" t="s">
        <v>20</v>
      </c>
      <c r="X301" s="9">
        <v>4018</v>
      </c>
      <c r="Y301" s="9">
        <v>126</v>
      </c>
    </row>
    <row r="302" spans="21:25" ht="21" x14ac:dyDescent="0.35">
      <c r="U302" s="8" t="s">
        <v>14</v>
      </c>
      <c r="V302" s="8" t="s">
        <v>7</v>
      </c>
      <c r="W302" s="8" t="s">
        <v>38</v>
      </c>
      <c r="X302" s="8">
        <v>714</v>
      </c>
      <c r="Y302" s="8">
        <v>231</v>
      </c>
    </row>
    <row r="303" spans="21:25" ht="21" x14ac:dyDescent="0.35">
      <c r="U303" s="9" t="s">
        <v>12</v>
      </c>
      <c r="V303" s="9" t="s">
        <v>21</v>
      </c>
      <c r="W303" s="9" t="s">
        <v>19</v>
      </c>
      <c r="X303" s="9">
        <v>3850</v>
      </c>
      <c r="Y303" s="9">
        <v>102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F215A-A019-460D-902D-10CE11DCAC19}">
  <dimension ref="A1:Q17"/>
  <sheetViews>
    <sheetView workbookViewId="0">
      <selection activeCell="M5" sqref="M5"/>
    </sheetView>
  </sheetViews>
  <sheetFormatPr defaultRowHeight="15" x14ac:dyDescent="0.25"/>
  <cols>
    <col min="1" max="1" width="4.7109375" customWidth="1"/>
    <col min="4" max="4" width="21.7109375" bestFit="1" customWidth="1"/>
    <col min="5" max="5" width="21" bestFit="1" customWidth="1"/>
    <col min="6" max="6" width="14.85546875" bestFit="1" customWidth="1"/>
    <col min="9" max="9" width="21.7109375" bestFit="1" customWidth="1"/>
    <col min="10" max="10" width="21" bestFit="1" customWidth="1"/>
    <col min="14" max="14" width="9.28515625" customWidth="1"/>
    <col min="15" max="15" width="4.7109375" customWidth="1"/>
  </cols>
  <sheetData>
    <row r="1" spans="1:17" ht="60" customHeight="1" x14ac:dyDescent="0.9">
      <c r="A1" s="3"/>
      <c r="B1" s="23"/>
      <c r="C1" s="5" t="s">
        <v>69</v>
      </c>
      <c r="D1" s="4"/>
      <c r="E1" s="4"/>
      <c r="F1" s="4"/>
      <c r="G1" s="4"/>
      <c r="H1" s="4"/>
      <c r="I1" s="4"/>
      <c r="J1" s="4"/>
      <c r="K1" s="4"/>
      <c r="L1" s="4"/>
      <c r="M1" s="4"/>
      <c r="N1" s="4"/>
      <c r="O1" s="3"/>
      <c r="P1" s="4"/>
      <c r="Q1" s="4"/>
    </row>
    <row r="3" spans="1:17" ht="21" x14ac:dyDescent="0.35">
      <c r="D3" s="30" t="s">
        <v>70</v>
      </c>
      <c r="I3" s="31" t="s">
        <v>71</v>
      </c>
    </row>
    <row r="4" spans="1:17" ht="21" x14ac:dyDescent="0.35">
      <c r="D4" s="26" t="s">
        <v>59</v>
      </c>
      <c r="E4" s="2" t="s">
        <v>61</v>
      </c>
      <c r="F4" s="2"/>
      <c r="G4" s="2"/>
      <c r="H4" s="2"/>
      <c r="I4" s="26" t="s">
        <v>59</v>
      </c>
      <c r="J4" s="2" t="s">
        <v>61</v>
      </c>
    </row>
    <row r="5" spans="1:17" ht="21" x14ac:dyDescent="0.35">
      <c r="D5" s="27" t="s">
        <v>21</v>
      </c>
      <c r="E5" s="28">
        <v>25221</v>
      </c>
      <c r="F5" s="2"/>
      <c r="G5" s="2"/>
      <c r="H5" s="2"/>
      <c r="I5" s="27" t="s">
        <v>21</v>
      </c>
      <c r="J5" s="28">
        <v>6069</v>
      </c>
    </row>
    <row r="6" spans="1:17" ht="21" x14ac:dyDescent="0.35">
      <c r="D6" s="29" t="s">
        <v>26</v>
      </c>
      <c r="E6" s="28">
        <v>25221</v>
      </c>
      <c r="F6" s="2"/>
      <c r="G6" s="2"/>
      <c r="H6" s="2"/>
      <c r="I6" s="29" t="s">
        <v>14</v>
      </c>
      <c r="J6" s="28">
        <v>6069</v>
      </c>
    </row>
    <row r="7" spans="1:17" ht="21" x14ac:dyDescent="0.35">
      <c r="D7" s="27" t="s">
        <v>15</v>
      </c>
      <c r="E7" s="28">
        <v>39620</v>
      </c>
      <c r="F7" s="2"/>
      <c r="G7" s="2"/>
      <c r="H7" s="2"/>
      <c r="I7" s="27" t="s">
        <v>15</v>
      </c>
      <c r="J7" s="28">
        <v>5019</v>
      </c>
    </row>
    <row r="8" spans="1:17" ht="21" x14ac:dyDescent="0.35">
      <c r="D8" s="29" t="s">
        <v>26</v>
      </c>
      <c r="E8" s="28">
        <v>39620</v>
      </c>
      <c r="F8" s="2"/>
      <c r="G8" s="2"/>
      <c r="H8" s="2"/>
      <c r="I8" s="29" t="s">
        <v>9</v>
      </c>
      <c r="J8" s="28">
        <v>5019</v>
      </c>
    </row>
    <row r="9" spans="1:17" ht="21" x14ac:dyDescent="0.35">
      <c r="D9" s="27" t="s">
        <v>31</v>
      </c>
      <c r="E9" s="28">
        <v>41559</v>
      </c>
      <c r="F9" s="2"/>
      <c r="G9" s="2"/>
      <c r="H9" s="2"/>
      <c r="I9" s="27" t="s">
        <v>31</v>
      </c>
      <c r="J9" s="28">
        <v>5516</v>
      </c>
    </row>
    <row r="10" spans="1:17" ht="21" x14ac:dyDescent="0.35">
      <c r="D10" s="29" t="s">
        <v>26</v>
      </c>
      <c r="E10" s="28">
        <v>41559</v>
      </c>
      <c r="F10" s="2"/>
      <c r="G10" s="2"/>
      <c r="H10" s="2"/>
      <c r="I10" s="29" t="s">
        <v>9</v>
      </c>
      <c r="J10" s="28">
        <v>5516</v>
      </c>
    </row>
    <row r="11" spans="1:17" ht="21" x14ac:dyDescent="0.35">
      <c r="D11" s="27" t="s">
        <v>7</v>
      </c>
      <c r="E11" s="28">
        <v>43568</v>
      </c>
      <c r="F11" s="2"/>
      <c r="G11" s="2"/>
      <c r="H11" s="2"/>
      <c r="I11" s="27" t="s">
        <v>7</v>
      </c>
      <c r="J11" s="28">
        <v>7987</v>
      </c>
    </row>
    <row r="12" spans="1:17" ht="21" x14ac:dyDescent="0.35">
      <c r="D12" s="29" t="s">
        <v>24</v>
      </c>
      <c r="E12" s="28">
        <v>43568</v>
      </c>
      <c r="F12" s="2"/>
      <c r="G12" s="2"/>
      <c r="H12" s="2"/>
      <c r="I12" s="29" t="s">
        <v>36</v>
      </c>
      <c r="J12" s="28">
        <v>7987</v>
      </c>
    </row>
    <row r="13" spans="1:17" ht="21" x14ac:dyDescent="0.35">
      <c r="D13" s="27" t="s">
        <v>18</v>
      </c>
      <c r="E13" s="28">
        <v>45752</v>
      </c>
      <c r="F13" s="2"/>
      <c r="G13" s="2"/>
      <c r="H13" s="2"/>
      <c r="I13" s="27" t="s">
        <v>18</v>
      </c>
      <c r="J13" s="28">
        <v>3976</v>
      </c>
    </row>
    <row r="14" spans="1:17" ht="21" x14ac:dyDescent="0.35">
      <c r="D14" s="29" t="s">
        <v>27</v>
      </c>
      <c r="E14" s="28">
        <v>45752</v>
      </c>
      <c r="F14" s="2"/>
      <c r="G14" s="2"/>
      <c r="H14" s="2"/>
      <c r="I14" s="29" t="s">
        <v>14</v>
      </c>
      <c r="J14" s="28">
        <v>3976</v>
      </c>
    </row>
    <row r="15" spans="1:17" ht="21" x14ac:dyDescent="0.35">
      <c r="D15" s="27" t="s">
        <v>10</v>
      </c>
      <c r="E15" s="28">
        <v>38325</v>
      </c>
      <c r="F15" s="2"/>
      <c r="G15" s="2"/>
      <c r="H15" s="2"/>
      <c r="I15" s="27" t="s">
        <v>10</v>
      </c>
      <c r="J15" s="28">
        <v>2142</v>
      </c>
    </row>
    <row r="16" spans="1:17" ht="21" x14ac:dyDescent="0.35">
      <c r="D16" s="29" t="s">
        <v>6</v>
      </c>
      <c r="E16" s="28">
        <v>38325</v>
      </c>
      <c r="F16" s="2"/>
      <c r="G16" s="2"/>
      <c r="H16" s="2"/>
      <c r="I16" s="29" t="s">
        <v>27</v>
      </c>
      <c r="J16" s="28">
        <v>2142</v>
      </c>
    </row>
    <row r="17" spans="4:10" ht="21" x14ac:dyDescent="0.35">
      <c r="D17" s="27" t="s">
        <v>60</v>
      </c>
      <c r="E17" s="28">
        <v>234045</v>
      </c>
      <c r="F17" s="2"/>
      <c r="G17" s="2"/>
      <c r="H17" s="2"/>
      <c r="I17" s="27" t="s">
        <v>60</v>
      </c>
      <c r="J17" s="2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ABB0-6FBE-43A6-960A-C590D5C137A8}">
  <dimension ref="A1:J304"/>
  <sheetViews>
    <sheetView workbookViewId="0">
      <selection activeCell="M1" sqref="M1"/>
    </sheetView>
  </sheetViews>
  <sheetFormatPr defaultRowHeight="15" x14ac:dyDescent="0.25"/>
  <cols>
    <col min="1" max="1" width="4.7109375" customWidth="1"/>
    <col min="3" max="3" width="22.5703125" bestFit="1" customWidth="1"/>
    <col min="4" max="4" width="17.28515625" bestFit="1" customWidth="1"/>
    <col min="5" max="5" width="30.28515625" bestFit="1" customWidth="1"/>
    <col min="6" max="6" width="19.42578125" bestFit="1" customWidth="1"/>
    <col min="7" max="7" width="13.85546875" bestFit="1" customWidth="1"/>
    <col min="8" max="8" width="17.7109375" bestFit="1" customWidth="1"/>
    <col min="9" max="9" width="13.5703125" bestFit="1" customWidth="1"/>
    <col min="10" max="10" width="4.5703125" customWidth="1"/>
  </cols>
  <sheetData>
    <row r="1" spans="1:10" ht="60" customHeight="1" x14ac:dyDescent="0.9">
      <c r="A1" s="3"/>
      <c r="B1" s="23"/>
      <c r="C1" s="5" t="s">
        <v>77</v>
      </c>
      <c r="D1" s="4"/>
      <c r="E1" s="4"/>
      <c r="F1" s="4"/>
      <c r="G1" s="4"/>
      <c r="H1" s="4"/>
      <c r="I1" s="4"/>
      <c r="J1" s="3"/>
    </row>
    <row r="4" spans="1:10" ht="21" x14ac:dyDescent="0.35">
      <c r="C4" s="2" t="s">
        <v>0</v>
      </c>
      <c r="D4" s="2" t="s">
        <v>58</v>
      </c>
      <c r="E4" s="2" t="s">
        <v>2</v>
      </c>
      <c r="F4" s="2" t="s">
        <v>74</v>
      </c>
      <c r="G4" s="2" t="s">
        <v>75</v>
      </c>
      <c r="H4" s="32" t="s">
        <v>72</v>
      </c>
      <c r="I4" s="32" t="s">
        <v>73</v>
      </c>
    </row>
    <row r="5" spans="1:10" ht="21" x14ac:dyDescent="0.35">
      <c r="C5" s="2" t="s">
        <v>6</v>
      </c>
      <c r="D5" s="2" t="s">
        <v>7</v>
      </c>
      <c r="E5" s="2" t="s">
        <v>8</v>
      </c>
      <c r="F5" s="2">
        <v>1624</v>
      </c>
      <c r="G5" s="2">
        <v>114</v>
      </c>
      <c r="H5" s="2">
        <f>VLOOKUP(Table28[[#This Row],[Product]],Table6[#All],2,FALSE)</f>
        <v>14.49</v>
      </c>
      <c r="I5" s="2">
        <f>Table28[[#This Row],[Cost Per Unit]]*Table28[[#This Row],[Units Sold]]</f>
        <v>1651.8600000000001</v>
      </c>
    </row>
    <row r="6" spans="1:10" ht="21" x14ac:dyDescent="0.35">
      <c r="C6" s="2" t="s">
        <v>9</v>
      </c>
      <c r="D6" s="2" t="s">
        <v>10</v>
      </c>
      <c r="E6" s="2" t="s">
        <v>11</v>
      </c>
      <c r="F6" s="2">
        <v>6706</v>
      </c>
      <c r="G6" s="2">
        <v>459</v>
      </c>
      <c r="H6" s="2">
        <f>VLOOKUP(Table28[[#This Row],[Product]],Table6[#All],2,FALSE)</f>
        <v>8.65</v>
      </c>
      <c r="I6" s="2">
        <f>Table28[[#This Row],[Cost Per Unit]]*Table28[[#This Row],[Units Sold]]</f>
        <v>3970.3500000000004</v>
      </c>
    </row>
    <row r="7" spans="1:10" ht="21" x14ac:dyDescent="0.35">
      <c r="C7" s="2" t="s">
        <v>12</v>
      </c>
      <c r="D7" s="2" t="s">
        <v>10</v>
      </c>
      <c r="E7" s="2" t="s">
        <v>13</v>
      </c>
      <c r="F7" s="2">
        <v>959</v>
      </c>
      <c r="G7" s="2">
        <v>147</v>
      </c>
      <c r="H7" s="2">
        <f>VLOOKUP(Table28[[#This Row],[Product]],Table6[#All],2,FALSE)</f>
        <v>11.88</v>
      </c>
      <c r="I7" s="2">
        <f>Table28[[#This Row],[Cost Per Unit]]*Table28[[#This Row],[Units Sold]]</f>
        <v>1746.3600000000001</v>
      </c>
    </row>
    <row r="8" spans="1:10" ht="21" x14ac:dyDescent="0.35">
      <c r="C8" s="2" t="s">
        <v>14</v>
      </c>
      <c r="D8" s="2" t="s">
        <v>15</v>
      </c>
      <c r="E8" s="2" t="s">
        <v>16</v>
      </c>
      <c r="F8" s="2">
        <v>9632</v>
      </c>
      <c r="G8" s="2">
        <v>288</v>
      </c>
      <c r="H8" s="2">
        <f>VLOOKUP(Table28[[#This Row],[Product]],Table6[#All],2,FALSE)</f>
        <v>6.47</v>
      </c>
      <c r="I8" s="2">
        <f>Table28[[#This Row],[Cost Per Unit]]*Table28[[#This Row],[Units Sold]]</f>
        <v>1863.36</v>
      </c>
    </row>
    <row r="9" spans="1:10" ht="21" x14ac:dyDescent="0.35">
      <c r="C9" s="2" t="s">
        <v>17</v>
      </c>
      <c r="D9" s="2" t="s">
        <v>18</v>
      </c>
      <c r="E9" s="2" t="s">
        <v>19</v>
      </c>
      <c r="F9" s="2">
        <v>2100</v>
      </c>
      <c r="G9" s="2">
        <v>414</v>
      </c>
      <c r="H9" s="2">
        <f>VLOOKUP(Table28[[#This Row],[Product]],Table6[#All],2,FALSE)</f>
        <v>13.15</v>
      </c>
      <c r="I9" s="2">
        <f>Table28[[#This Row],[Cost Per Unit]]*Table28[[#This Row],[Units Sold]]</f>
        <v>5444.1</v>
      </c>
    </row>
    <row r="10" spans="1:10" ht="21" x14ac:dyDescent="0.35">
      <c r="C10" s="2" t="s">
        <v>6</v>
      </c>
      <c r="D10" s="2" t="s">
        <v>10</v>
      </c>
      <c r="E10" s="2" t="s">
        <v>20</v>
      </c>
      <c r="F10" s="2">
        <v>8869</v>
      </c>
      <c r="G10" s="2">
        <v>432</v>
      </c>
      <c r="H10" s="2">
        <f>VLOOKUP(Table28[[#This Row],[Product]],Table6[#All],2,FALSE)</f>
        <v>12.37</v>
      </c>
      <c r="I10" s="2">
        <f>Table28[[#This Row],[Cost Per Unit]]*Table28[[#This Row],[Units Sold]]</f>
        <v>5343.8399999999992</v>
      </c>
    </row>
    <row r="11" spans="1:10" ht="21" x14ac:dyDescent="0.35">
      <c r="C11" s="2" t="s">
        <v>17</v>
      </c>
      <c r="D11" s="2" t="s">
        <v>21</v>
      </c>
      <c r="E11" s="2" t="s">
        <v>22</v>
      </c>
      <c r="F11" s="2">
        <v>2681</v>
      </c>
      <c r="G11" s="2">
        <v>54</v>
      </c>
      <c r="H11" s="2">
        <f>VLOOKUP(Table28[[#This Row],[Product]],Table6[#All],2,FALSE)</f>
        <v>5.79</v>
      </c>
      <c r="I11" s="2">
        <f>Table28[[#This Row],[Cost Per Unit]]*Table28[[#This Row],[Units Sold]]</f>
        <v>312.66000000000003</v>
      </c>
    </row>
    <row r="12" spans="1:10" ht="21" x14ac:dyDescent="0.35">
      <c r="C12" s="2" t="s">
        <v>9</v>
      </c>
      <c r="D12" s="2" t="s">
        <v>10</v>
      </c>
      <c r="E12" s="2" t="s">
        <v>23</v>
      </c>
      <c r="F12" s="2">
        <v>5012</v>
      </c>
      <c r="G12" s="2">
        <v>210</v>
      </c>
      <c r="H12" s="2">
        <f>VLOOKUP(Table28[[#This Row],[Product]],Table6[#All],2,FALSE)</f>
        <v>9.77</v>
      </c>
      <c r="I12" s="2">
        <f>Table28[[#This Row],[Cost Per Unit]]*Table28[[#This Row],[Units Sold]]</f>
        <v>2051.6999999999998</v>
      </c>
    </row>
    <row r="13" spans="1:10" ht="21" x14ac:dyDescent="0.35">
      <c r="C13" s="2" t="s">
        <v>24</v>
      </c>
      <c r="D13" s="2" t="s">
        <v>21</v>
      </c>
      <c r="E13" s="2" t="s">
        <v>25</v>
      </c>
      <c r="F13" s="2">
        <v>1281</v>
      </c>
      <c r="G13" s="2">
        <v>75</v>
      </c>
      <c r="H13" s="2">
        <f>VLOOKUP(Table28[[#This Row],[Product]],Table6[#All],2,FALSE)</f>
        <v>11.7</v>
      </c>
      <c r="I13" s="2">
        <f>Table28[[#This Row],[Cost Per Unit]]*Table28[[#This Row],[Units Sold]]</f>
        <v>877.5</v>
      </c>
    </row>
    <row r="14" spans="1:10" ht="21" x14ac:dyDescent="0.35">
      <c r="C14" s="2" t="s">
        <v>26</v>
      </c>
      <c r="D14" s="2" t="s">
        <v>7</v>
      </c>
      <c r="E14" s="2" t="s">
        <v>25</v>
      </c>
      <c r="F14" s="2">
        <v>4991</v>
      </c>
      <c r="G14" s="2">
        <v>12</v>
      </c>
      <c r="H14" s="2">
        <f>VLOOKUP(Table28[[#This Row],[Product]],Table6[#All],2,FALSE)</f>
        <v>11.7</v>
      </c>
      <c r="I14" s="2">
        <f>Table28[[#This Row],[Cost Per Unit]]*Table28[[#This Row],[Units Sold]]</f>
        <v>140.39999999999998</v>
      </c>
    </row>
    <row r="15" spans="1:10" ht="21" x14ac:dyDescent="0.35">
      <c r="C15" s="2" t="s">
        <v>27</v>
      </c>
      <c r="D15" s="2" t="s">
        <v>18</v>
      </c>
      <c r="E15" s="2" t="s">
        <v>19</v>
      </c>
      <c r="F15" s="2">
        <v>1785</v>
      </c>
      <c r="G15" s="2">
        <v>462</v>
      </c>
      <c r="H15" s="2">
        <f>VLOOKUP(Table28[[#This Row],[Product]],Table6[#All],2,FALSE)</f>
        <v>13.15</v>
      </c>
      <c r="I15" s="2">
        <f>Table28[[#This Row],[Cost Per Unit]]*Table28[[#This Row],[Units Sold]]</f>
        <v>6075.3</v>
      </c>
    </row>
    <row r="16" spans="1:10" ht="21" x14ac:dyDescent="0.35">
      <c r="C16" s="2" t="s">
        <v>28</v>
      </c>
      <c r="D16" s="2" t="s">
        <v>7</v>
      </c>
      <c r="E16" s="2" t="s">
        <v>29</v>
      </c>
      <c r="F16" s="2">
        <v>3983</v>
      </c>
      <c r="G16" s="2">
        <v>144</v>
      </c>
      <c r="H16" s="2">
        <f>VLOOKUP(Table28[[#This Row],[Product]],Table6[#All],2,FALSE)</f>
        <v>3.11</v>
      </c>
      <c r="I16" s="2">
        <f>Table28[[#This Row],[Cost Per Unit]]*Table28[[#This Row],[Units Sold]]</f>
        <v>447.84</v>
      </c>
    </row>
    <row r="17" spans="3:9" ht="21" x14ac:dyDescent="0.35">
      <c r="C17" s="2" t="s">
        <v>12</v>
      </c>
      <c r="D17" s="2" t="s">
        <v>21</v>
      </c>
      <c r="E17" s="2" t="s">
        <v>30</v>
      </c>
      <c r="F17" s="2">
        <v>2646</v>
      </c>
      <c r="G17" s="2">
        <v>120</v>
      </c>
      <c r="H17" s="2">
        <f>VLOOKUP(Table28[[#This Row],[Product]],Table6[#All],2,FALSE)</f>
        <v>8.7899999999999991</v>
      </c>
      <c r="I17" s="2">
        <f>Table28[[#This Row],[Cost Per Unit]]*Table28[[#This Row],[Units Sold]]</f>
        <v>1054.8</v>
      </c>
    </row>
    <row r="18" spans="3:9" ht="21" x14ac:dyDescent="0.35">
      <c r="C18" s="2" t="s">
        <v>27</v>
      </c>
      <c r="D18" s="2" t="s">
        <v>31</v>
      </c>
      <c r="E18" s="2" t="s">
        <v>32</v>
      </c>
      <c r="F18" s="2">
        <v>252</v>
      </c>
      <c r="G18" s="2">
        <v>54</v>
      </c>
      <c r="H18" s="2">
        <f>VLOOKUP(Table28[[#This Row],[Product]],Table6[#All],2,FALSE)</f>
        <v>9.33</v>
      </c>
      <c r="I18" s="2">
        <f>Table28[[#This Row],[Cost Per Unit]]*Table28[[#This Row],[Units Sold]]</f>
        <v>503.82</v>
      </c>
    </row>
    <row r="19" spans="3:9" ht="21" x14ac:dyDescent="0.35">
      <c r="C19" s="2" t="s">
        <v>28</v>
      </c>
      <c r="D19" s="2" t="s">
        <v>10</v>
      </c>
      <c r="E19" s="2" t="s">
        <v>19</v>
      </c>
      <c r="F19" s="2">
        <v>2464</v>
      </c>
      <c r="G19" s="2">
        <v>234</v>
      </c>
      <c r="H19" s="2">
        <f>VLOOKUP(Table28[[#This Row],[Product]],Table6[#All],2,FALSE)</f>
        <v>13.15</v>
      </c>
      <c r="I19" s="2">
        <f>Table28[[#This Row],[Cost Per Unit]]*Table28[[#This Row],[Units Sold]]</f>
        <v>3077.1</v>
      </c>
    </row>
    <row r="20" spans="3:9" ht="21" x14ac:dyDescent="0.35">
      <c r="C20" s="2" t="s">
        <v>28</v>
      </c>
      <c r="D20" s="2" t="s">
        <v>10</v>
      </c>
      <c r="E20" s="2" t="s">
        <v>33</v>
      </c>
      <c r="F20" s="2">
        <v>2114</v>
      </c>
      <c r="G20" s="2">
        <v>66</v>
      </c>
      <c r="H20" s="2">
        <f>VLOOKUP(Table28[[#This Row],[Product]],Table6[#All],2,FALSE)</f>
        <v>7.16</v>
      </c>
      <c r="I20" s="2">
        <f>Table28[[#This Row],[Cost Per Unit]]*Table28[[#This Row],[Units Sold]]</f>
        <v>472.56</v>
      </c>
    </row>
    <row r="21" spans="3:9" ht="21" x14ac:dyDescent="0.35">
      <c r="C21" s="2" t="s">
        <v>17</v>
      </c>
      <c r="D21" s="2" t="s">
        <v>7</v>
      </c>
      <c r="E21" s="2" t="s">
        <v>22</v>
      </c>
      <c r="F21" s="2">
        <v>7693</v>
      </c>
      <c r="G21" s="2">
        <v>87</v>
      </c>
      <c r="H21" s="2">
        <f>VLOOKUP(Table28[[#This Row],[Product]],Table6[#All],2,FALSE)</f>
        <v>5.79</v>
      </c>
      <c r="I21" s="2">
        <f>Table28[[#This Row],[Cost Per Unit]]*Table28[[#This Row],[Units Sold]]</f>
        <v>503.73</v>
      </c>
    </row>
    <row r="22" spans="3:9" ht="21" x14ac:dyDescent="0.35">
      <c r="C22" s="2" t="s">
        <v>26</v>
      </c>
      <c r="D22" s="2" t="s">
        <v>31</v>
      </c>
      <c r="E22" s="2" t="s">
        <v>34</v>
      </c>
      <c r="F22" s="2">
        <v>15610</v>
      </c>
      <c r="G22" s="2">
        <v>339</v>
      </c>
      <c r="H22" s="2">
        <f>VLOOKUP(Table28[[#This Row],[Product]],Table6[#All],2,FALSE)</f>
        <v>10.62</v>
      </c>
      <c r="I22" s="2">
        <f>Table28[[#This Row],[Cost Per Unit]]*Table28[[#This Row],[Units Sold]]</f>
        <v>3600.18</v>
      </c>
    </row>
    <row r="23" spans="3:9" ht="21" x14ac:dyDescent="0.35">
      <c r="C23" s="2" t="s">
        <v>14</v>
      </c>
      <c r="D23" s="2" t="s">
        <v>31</v>
      </c>
      <c r="E23" s="2" t="s">
        <v>23</v>
      </c>
      <c r="F23" s="2">
        <v>336</v>
      </c>
      <c r="G23" s="2">
        <v>144</v>
      </c>
      <c r="H23" s="2">
        <f>VLOOKUP(Table28[[#This Row],[Product]],Table6[#All],2,FALSE)</f>
        <v>9.77</v>
      </c>
      <c r="I23" s="2">
        <f>Table28[[#This Row],[Cost Per Unit]]*Table28[[#This Row],[Units Sold]]</f>
        <v>1406.8799999999999</v>
      </c>
    </row>
    <row r="24" spans="3:9" ht="21" x14ac:dyDescent="0.35">
      <c r="C24" s="2" t="s">
        <v>27</v>
      </c>
      <c r="D24" s="2" t="s">
        <v>18</v>
      </c>
      <c r="E24" s="2" t="s">
        <v>34</v>
      </c>
      <c r="F24" s="2">
        <v>9443</v>
      </c>
      <c r="G24" s="2">
        <v>162</v>
      </c>
      <c r="H24" s="2">
        <f>VLOOKUP(Table28[[#This Row],[Product]],Table6[#All],2,FALSE)</f>
        <v>10.62</v>
      </c>
      <c r="I24" s="2">
        <f>Table28[[#This Row],[Cost Per Unit]]*Table28[[#This Row],[Units Sold]]</f>
        <v>1720.4399999999998</v>
      </c>
    </row>
    <row r="25" spans="3:9" ht="21" x14ac:dyDescent="0.35">
      <c r="C25" s="2" t="s">
        <v>12</v>
      </c>
      <c r="D25" s="2" t="s">
        <v>31</v>
      </c>
      <c r="E25" s="2" t="s">
        <v>35</v>
      </c>
      <c r="F25" s="2">
        <v>8155</v>
      </c>
      <c r="G25" s="2">
        <v>90</v>
      </c>
      <c r="H25" s="2">
        <f>VLOOKUP(Table28[[#This Row],[Product]],Table6[#All],2,FALSE)</f>
        <v>6.49</v>
      </c>
      <c r="I25" s="2">
        <f>Table28[[#This Row],[Cost Per Unit]]*Table28[[#This Row],[Units Sold]]</f>
        <v>584.1</v>
      </c>
    </row>
    <row r="26" spans="3:9" ht="21" x14ac:dyDescent="0.35">
      <c r="C26" s="2" t="s">
        <v>9</v>
      </c>
      <c r="D26" s="2" t="s">
        <v>21</v>
      </c>
      <c r="E26" s="2" t="s">
        <v>35</v>
      </c>
      <c r="F26" s="2">
        <v>1701</v>
      </c>
      <c r="G26" s="2">
        <v>234</v>
      </c>
      <c r="H26" s="2">
        <f>VLOOKUP(Table28[[#This Row],[Product]],Table6[#All],2,FALSE)</f>
        <v>6.49</v>
      </c>
      <c r="I26" s="2">
        <f>Table28[[#This Row],[Cost Per Unit]]*Table28[[#This Row],[Units Sold]]</f>
        <v>1518.66</v>
      </c>
    </row>
    <row r="27" spans="3:9" ht="21" x14ac:dyDescent="0.35">
      <c r="C27" s="2" t="s">
        <v>36</v>
      </c>
      <c r="D27" s="2" t="s">
        <v>21</v>
      </c>
      <c r="E27" s="2" t="s">
        <v>23</v>
      </c>
      <c r="F27" s="2">
        <v>2205</v>
      </c>
      <c r="G27" s="2">
        <v>141</v>
      </c>
      <c r="H27" s="2">
        <f>VLOOKUP(Table28[[#This Row],[Product]],Table6[#All],2,FALSE)</f>
        <v>9.77</v>
      </c>
      <c r="I27" s="2">
        <f>Table28[[#This Row],[Cost Per Unit]]*Table28[[#This Row],[Units Sold]]</f>
        <v>1377.57</v>
      </c>
    </row>
    <row r="28" spans="3:9" ht="21" x14ac:dyDescent="0.35">
      <c r="C28" s="2" t="s">
        <v>9</v>
      </c>
      <c r="D28" s="2" t="s">
        <v>7</v>
      </c>
      <c r="E28" s="2" t="s">
        <v>37</v>
      </c>
      <c r="F28" s="2">
        <v>1771</v>
      </c>
      <c r="G28" s="2">
        <v>204</v>
      </c>
      <c r="H28" s="2">
        <f>VLOOKUP(Table28[[#This Row],[Product]],Table6[#All],2,FALSE)</f>
        <v>7.64</v>
      </c>
      <c r="I28" s="2">
        <f>Table28[[#This Row],[Cost Per Unit]]*Table28[[#This Row],[Units Sold]]</f>
        <v>1558.56</v>
      </c>
    </row>
    <row r="29" spans="3:9" ht="21" x14ac:dyDescent="0.35">
      <c r="C29" s="2" t="s">
        <v>14</v>
      </c>
      <c r="D29" s="2" t="s">
        <v>10</v>
      </c>
      <c r="E29" s="2" t="s">
        <v>38</v>
      </c>
      <c r="F29" s="2">
        <v>2114</v>
      </c>
      <c r="G29" s="2">
        <v>186</v>
      </c>
      <c r="H29" s="2">
        <f>VLOOKUP(Table28[[#This Row],[Product]],Table6[#All],2,FALSE)</f>
        <v>11.73</v>
      </c>
      <c r="I29" s="2">
        <f>Table28[[#This Row],[Cost Per Unit]]*Table28[[#This Row],[Units Sold]]</f>
        <v>2181.7800000000002</v>
      </c>
    </row>
    <row r="30" spans="3:9" ht="21" x14ac:dyDescent="0.35">
      <c r="C30" s="2" t="s">
        <v>14</v>
      </c>
      <c r="D30" s="2" t="s">
        <v>15</v>
      </c>
      <c r="E30" s="2" t="s">
        <v>32</v>
      </c>
      <c r="F30" s="2">
        <v>10311</v>
      </c>
      <c r="G30" s="2">
        <v>231</v>
      </c>
      <c r="H30" s="2">
        <f>VLOOKUP(Table28[[#This Row],[Product]],Table6[#All],2,FALSE)</f>
        <v>9.33</v>
      </c>
      <c r="I30" s="2">
        <f>Table28[[#This Row],[Cost Per Unit]]*Table28[[#This Row],[Units Sold]]</f>
        <v>2155.23</v>
      </c>
    </row>
    <row r="31" spans="3:9" ht="21" x14ac:dyDescent="0.35">
      <c r="C31" s="2" t="s">
        <v>28</v>
      </c>
      <c r="D31" s="2" t="s">
        <v>18</v>
      </c>
      <c r="E31" s="2" t="s">
        <v>30</v>
      </c>
      <c r="F31" s="2">
        <v>21</v>
      </c>
      <c r="G31" s="2">
        <v>168</v>
      </c>
      <c r="H31" s="2">
        <f>VLOOKUP(Table28[[#This Row],[Product]],Table6[#All],2,FALSE)</f>
        <v>8.7899999999999991</v>
      </c>
      <c r="I31" s="2">
        <f>Table28[[#This Row],[Cost Per Unit]]*Table28[[#This Row],[Units Sold]]</f>
        <v>1476.7199999999998</v>
      </c>
    </row>
    <row r="32" spans="3:9" ht="21" x14ac:dyDescent="0.35">
      <c r="C32" s="2" t="s">
        <v>36</v>
      </c>
      <c r="D32" s="2" t="s">
        <v>10</v>
      </c>
      <c r="E32" s="2" t="s">
        <v>34</v>
      </c>
      <c r="F32" s="2">
        <v>1974</v>
      </c>
      <c r="G32" s="2">
        <v>195</v>
      </c>
      <c r="H32" s="2">
        <f>VLOOKUP(Table28[[#This Row],[Product]],Table6[#All],2,FALSE)</f>
        <v>10.62</v>
      </c>
      <c r="I32" s="2">
        <f>Table28[[#This Row],[Cost Per Unit]]*Table28[[#This Row],[Units Sold]]</f>
        <v>2070.8999999999996</v>
      </c>
    </row>
    <row r="33" spans="3:9" ht="21" x14ac:dyDescent="0.35">
      <c r="C33" s="2" t="s">
        <v>26</v>
      </c>
      <c r="D33" s="2" t="s">
        <v>15</v>
      </c>
      <c r="E33" s="2" t="s">
        <v>35</v>
      </c>
      <c r="F33" s="2">
        <v>6314</v>
      </c>
      <c r="G33" s="2">
        <v>15</v>
      </c>
      <c r="H33" s="2">
        <f>VLOOKUP(Table28[[#This Row],[Product]],Table6[#All],2,FALSE)</f>
        <v>6.49</v>
      </c>
      <c r="I33" s="2">
        <f>Table28[[#This Row],[Cost Per Unit]]*Table28[[#This Row],[Units Sold]]</f>
        <v>97.350000000000009</v>
      </c>
    </row>
    <row r="34" spans="3:9" ht="21" x14ac:dyDescent="0.35">
      <c r="C34" s="2" t="s">
        <v>36</v>
      </c>
      <c r="D34" s="2" t="s">
        <v>7</v>
      </c>
      <c r="E34" s="2" t="s">
        <v>35</v>
      </c>
      <c r="F34" s="2">
        <v>4683</v>
      </c>
      <c r="G34" s="2">
        <v>30</v>
      </c>
      <c r="H34" s="2">
        <f>VLOOKUP(Table28[[#This Row],[Product]],Table6[#All],2,FALSE)</f>
        <v>6.49</v>
      </c>
      <c r="I34" s="2">
        <f>Table28[[#This Row],[Cost Per Unit]]*Table28[[#This Row],[Units Sold]]</f>
        <v>194.70000000000002</v>
      </c>
    </row>
    <row r="35" spans="3:9" ht="21" x14ac:dyDescent="0.35">
      <c r="C35" s="2" t="s">
        <v>14</v>
      </c>
      <c r="D35" s="2" t="s">
        <v>7</v>
      </c>
      <c r="E35" s="2" t="s">
        <v>39</v>
      </c>
      <c r="F35" s="2">
        <v>6398</v>
      </c>
      <c r="G35" s="2">
        <v>102</v>
      </c>
      <c r="H35" s="2">
        <f>VLOOKUP(Table28[[#This Row],[Product]],Table6[#All],2,FALSE)</f>
        <v>4.97</v>
      </c>
      <c r="I35" s="2">
        <f>Table28[[#This Row],[Cost Per Unit]]*Table28[[#This Row],[Units Sold]]</f>
        <v>506.94</v>
      </c>
    </row>
    <row r="36" spans="3:9" ht="21" x14ac:dyDescent="0.35">
      <c r="C36" s="2" t="s">
        <v>27</v>
      </c>
      <c r="D36" s="2" t="s">
        <v>10</v>
      </c>
      <c r="E36" s="2" t="s">
        <v>37</v>
      </c>
      <c r="F36" s="2">
        <v>553</v>
      </c>
      <c r="G36" s="2">
        <v>15</v>
      </c>
      <c r="H36" s="2">
        <f>VLOOKUP(Table28[[#This Row],[Product]],Table6[#All],2,FALSE)</f>
        <v>7.64</v>
      </c>
      <c r="I36" s="2">
        <f>Table28[[#This Row],[Cost Per Unit]]*Table28[[#This Row],[Units Sold]]</f>
        <v>114.6</v>
      </c>
    </row>
    <row r="37" spans="3:9" ht="21" x14ac:dyDescent="0.35">
      <c r="C37" s="2" t="s">
        <v>9</v>
      </c>
      <c r="D37" s="2" t="s">
        <v>18</v>
      </c>
      <c r="E37" s="2" t="s">
        <v>8</v>
      </c>
      <c r="F37" s="2">
        <v>7021</v>
      </c>
      <c r="G37" s="2">
        <v>183</v>
      </c>
      <c r="H37" s="2">
        <f>VLOOKUP(Table28[[#This Row],[Product]],Table6[#All],2,FALSE)</f>
        <v>14.49</v>
      </c>
      <c r="I37" s="2">
        <f>Table28[[#This Row],[Cost Per Unit]]*Table28[[#This Row],[Units Sold]]</f>
        <v>2651.67</v>
      </c>
    </row>
    <row r="38" spans="3:9" ht="21" x14ac:dyDescent="0.35">
      <c r="C38" s="2" t="s">
        <v>6</v>
      </c>
      <c r="D38" s="2" t="s">
        <v>18</v>
      </c>
      <c r="E38" s="2" t="s">
        <v>23</v>
      </c>
      <c r="F38" s="2">
        <v>5817</v>
      </c>
      <c r="G38" s="2">
        <v>12</v>
      </c>
      <c r="H38" s="2">
        <f>VLOOKUP(Table28[[#This Row],[Product]],Table6[#All],2,FALSE)</f>
        <v>9.77</v>
      </c>
      <c r="I38" s="2">
        <f>Table28[[#This Row],[Cost Per Unit]]*Table28[[#This Row],[Units Sold]]</f>
        <v>117.24</v>
      </c>
    </row>
    <row r="39" spans="3:9" ht="21" x14ac:dyDescent="0.35">
      <c r="C39" s="2" t="s">
        <v>14</v>
      </c>
      <c r="D39" s="2" t="s">
        <v>18</v>
      </c>
      <c r="E39" s="2" t="s">
        <v>25</v>
      </c>
      <c r="F39" s="2">
        <v>3976</v>
      </c>
      <c r="G39" s="2">
        <v>72</v>
      </c>
      <c r="H39" s="2">
        <f>VLOOKUP(Table28[[#This Row],[Product]],Table6[#All],2,FALSE)</f>
        <v>11.7</v>
      </c>
      <c r="I39" s="2">
        <f>Table28[[#This Row],[Cost Per Unit]]*Table28[[#This Row],[Units Sold]]</f>
        <v>842.4</v>
      </c>
    </row>
    <row r="40" spans="3:9" ht="21" x14ac:dyDescent="0.35">
      <c r="C40" s="2" t="s">
        <v>17</v>
      </c>
      <c r="D40" s="2" t="s">
        <v>21</v>
      </c>
      <c r="E40" s="2" t="s">
        <v>40</v>
      </c>
      <c r="F40" s="2">
        <v>1134</v>
      </c>
      <c r="G40" s="2">
        <v>282</v>
      </c>
      <c r="H40" s="2">
        <f>VLOOKUP(Table28[[#This Row],[Product]],Table6[#All],2,FALSE)</f>
        <v>16.73</v>
      </c>
      <c r="I40" s="2">
        <f>Table28[[#This Row],[Cost Per Unit]]*Table28[[#This Row],[Units Sold]]</f>
        <v>4717.8599999999997</v>
      </c>
    </row>
    <row r="41" spans="3:9" ht="21" x14ac:dyDescent="0.35">
      <c r="C41" s="2" t="s">
        <v>27</v>
      </c>
      <c r="D41" s="2" t="s">
        <v>18</v>
      </c>
      <c r="E41" s="2" t="s">
        <v>41</v>
      </c>
      <c r="F41" s="2">
        <v>6027</v>
      </c>
      <c r="G41" s="2">
        <v>144</v>
      </c>
      <c r="H41" s="2">
        <f>VLOOKUP(Table28[[#This Row],[Product]],Table6[#All],2,FALSE)</f>
        <v>10.38</v>
      </c>
      <c r="I41" s="2">
        <f>Table28[[#This Row],[Cost Per Unit]]*Table28[[#This Row],[Units Sold]]</f>
        <v>1494.72</v>
      </c>
    </row>
    <row r="42" spans="3:9" ht="21" x14ac:dyDescent="0.35">
      <c r="C42" s="2" t="s">
        <v>17</v>
      </c>
      <c r="D42" s="2" t="s">
        <v>7</v>
      </c>
      <c r="E42" s="2" t="s">
        <v>30</v>
      </c>
      <c r="F42" s="2">
        <v>1904</v>
      </c>
      <c r="G42" s="2">
        <v>405</v>
      </c>
      <c r="H42" s="2">
        <f>VLOOKUP(Table28[[#This Row],[Product]],Table6[#All],2,FALSE)</f>
        <v>8.7899999999999991</v>
      </c>
      <c r="I42" s="2">
        <f>Table28[[#This Row],[Cost Per Unit]]*Table28[[#This Row],[Units Sold]]</f>
        <v>3559.95</v>
      </c>
    </row>
    <row r="43" spans="3:9" ht="21" x14ac:dyDescent="0.35">
      <c r="C43" s="2" t="s">
        <v>24</v>
      </c>
      <c r="D43" s="2" t="s">
        <v>31</v>
      </c>
      <c r="E43" s="2" t="s">
        <v>11</v>
      </c>
      <c r="F43" s="2">
        <v>3262</v>
      </c>
      <c r="G43" s="2">
        <v>75</v>
      </c>
      <c r="H43" s="2">
        <f>VLOOKUP(Table28[[#This Row],[Product]],Table6[#All],2,FALSE)</f>
        <v>8.65</v>
      </c>
      <c r="I43" s="2">
        <f>Table28[[#This Row],[Cost Per Unit]]*Table28[[#This Row],[Units Sold]]</f>
        <v>648.75</v>
      </c>
    </row>
    <row r="44" spans="3:9" ht="21" x14ac:dyDescent="0.35">
      <c r="C44" s="2" t="s">
        <v>6</v>
      </c>
      <c r="D44" s="2" t="s">
        <v>31</v>
      </c>
      <c r="E44" s="2" t="s">
        <v>40</v>
      </c>
      <c r="F44" s="2">
        <v>2289</v>
      </c>
      <c r="G44" s="2">
        <v>135</v>
      </c>
      <c r="H44" s="2">
        <f>VLOOKUP(Table28[[#This Row],[Product]],Table6[#All],2,FALSE)</f>
        <v>16.73</v>
      </c>
      <c r="I44" s="2">
        <f>Table28[[#This Row],[Cost Per Unit]]*Table28[[#This Row],[Units Sold]]</f>
        <v>2258.5500000000002</v>
      </c>
    </row>
    <row r="45" spans="3:9" ht="21" x14ac:dyDescent="0.35">
      <c r="C45" s="2" t="s">
        <v>26</v>
      </c>
      <c r="D45" s="2" t="s">
        <v>31</v>
      </c>
      <c r="E45" s="2" t="s">
        <v>40</v>
      </c>
      <c r="F45" s="2">
        <v>6986</v>
      </c>
      <c r="G45" s="2">
        <v>21</v>
      </c>
      <c r="H45" s="2">
        <f>VLOOKUP(Table28[[#This Row],[Product]],Table6[#All],2,FALSE)</f>
        <v>16.73</v>
      </c>
      <c r="I45" s="2">
        <f>Table28[[#This Row],[Cost Per Unit]]*Table28[[#This Row],[Units Sold]]</f>
        <v>351.33</v>
      </c>
    </row>
    <row r="46" spans="3:9" ht="21" x14ac:dyDescent="0.35">
      <c r="C46" s="2" t="s">
        <v>27</v>
      </c>
      <c r="D46" s="2" t="s">
        <v>21</v>
      </c>
      <c r="E46" s="2" t="s">
        <v>35</v>
      </c>
      <c r="F46" s="2">
        <v>4417</v>
      </c>
      <c r="G46" s="2">
        <v>153</v>
      </c>
      <c r="H46" s="2">
        <f>VLOOKUP(Table28[[#This Row],[Product]],Table6[#All],2,FALSE)</f>
        <v>6.49</v>
      </c>
      <c r="I46" s="2">
        <f>Table28[[#This Row],[Cost Per Unit]]*Table28[[#This Row],[Units Sold]]</f>
        <v>992.97</v>
      </c>
    </row>
    <row r="47" spans="3:9" ht="21" x14ac:dyDescent="0.35">
      <c r="C47" s="2" t="s">
        <v>17</v>
      </c>
      <c r="D47" s="2" t="s">
        <v>31</v>
      </c>
      <c r="E47" s="2" t="s">
        <v>38</v>
      </c>
      <c r="F47" s="2">
        <v>1442</v>
      </c>
      <c r="G47" s="2">
        <v>15</v>
      </c>
      <c r="H47" s="2">
        <f>VLOOKUP(Table28[[#This Row],[Product]],Table6[#All],2,FALSE)</f>
        <v>11.73</v>
      </c>
      <c r="I47" s="2">
        <f>Table28[[#This Row],[Cost Per Unit]]*Table28[[#This Row],[Units Sold]]</f>
        <v>175.95000000000002</v>
      </c>
    </row>
    <row r="48" spans="3:9" ht="21" x14ac:dyDescent="0.35">
      <c r="C48" s="2" t="s">
        <v>28</v>
      </c>
      <c r="D48" s="2" t="s">
        <v>10</v>
      </c>
      <c r="E48" s="2" t="s">
        <v>25</v>
      </c>
      <c r="F48" s="2">
        <v>2415</v>
      </c>
      <c r="G48" s="2">
        <v>255</v>
      </c>
      <c r="H48" s="2">
        <f>VLOOKUP(Table28[[#This Row],[Product]],Table6[#All],2,FALSE)</f>
        <v>11.7</v>
      </c>
      <c r="I48" s="2">
        <f>Table28[[#This Row],[Cost Per Unit]]*Table28[[#This Row],[Units Sold]]</f>
        <v>2983.5</v>
      </c>
    </row>
    <row r="49" spans="3:9" ht="21" x14ac:dyDescent="0.35">
      <c r="C49" s="2" t="s">
        <v>27</v>
      </c>
      <c r="D49" s="2" t="s">
        <v>7</v>
      </c>
      <c r="E49" s="2" t="s">
        <v>37</v>
      </c>
      <c r="F49" s="2">
        <v>238</v>
      </c>
      <c r="G49" s="2">
        <v>18</v>
      </c>
      <c r="H49" s="2">
        <f>VLOOKUP(Table28[[#This Row],[Product]],Table6[#All],2,FALSE)</f>
        <v>7.64</v>
      </c>
      <c r="I49" s="2">
        <f>Table28[[#This Row],[Cost Per Unit]]*Table28[[#This Row],[Units Sold]]</f>
        <v>137.51999999999998</v>
      </c>
    </row>
    <row r="50" spans="3:9" ht="21" x14ac:dyDescent="0.35">
      <c r="C50" s="2" t="s">
        <v>17</v>
      </c>
      <c r="D50" s="2" t="s">
        <v>7</v>
      </c>
      <c r="E50" s="2" t="s">
        <v>35</v>
      </c>
      <c r="F50" s="2">
        <v>4949</v>
      </c>
      <c r="G50" s="2">
        <v>189</v>
      </c>
      <c r="H50" s="2">
        <f>VLOOKUP(Table28[[#This Row],[Product]],Table6[#All],2,FALSE)</f>
        <v>6.49</v>
      </c>
      <c r="I50" s="2">
        <f>Table28[[#This Row],[Cost Per Unit]]*Table28[[#This Row],[Units Sold]]</f>
        <v>1226.6100000000001</v>
      </c>
    </row>
    <row r="51" spans="3:9" ht="21" x14ac:dyDescent="0.35">
      <c r="C51" s="2" t="s">
        <v>26</v>
      </c>
      <c r="D51" s="2" t="s">
        <v>21</v>
      </c>
      <c r="E51" s="2" t="s">
        <v>11</v>
      </c>
      <c r="F51" s="2">
        <v>5075</v>
      </c>
      <c r="G51" s="2">
        <v>21</v>
      </c>
      <c r="H51" s="2">
        <f>VLOOKUP(Table28[[#This Row],[Product]],Table6[#All],2,FALSE)</f>
        <v>8.65</v>
      </c>
      <c r="I51" s="2">
        <f>Table28[[#This Row],[Cost Per Unit]]*Table28[[#This Row],[Units Sold]]</f>
        <v>181.65</v>
      </c>
    </row>
    <row r="52" spans="3:9" ht="21" x14ac:dyDescent="0.35">
      <c r="C52" s="2" t="s">
        <v>28</v>
      </c>
      <c r="D52" s="2" t="s">
        <v>15</v>
      </c>
      <c r="E52" s="2" t="s">
        <v>30</v>
      </c>
      <c r="F52" s="2">
        <v>9198</v>
      </c>
      <c r="G52" s="2">
        <v>36</v>
      </c>
      <c r="H52" s="2">
        <f>VLOOKUP(Table28[[#This Row],[Product]],Table6[#All],2,FALSE)</f>
        <v>8.7899999999999991</v>
      </c>
      <c r="I52" s="2">
        <f>Table28[[#This Row],[Cost Per Unit]]*Table28[[#This Row],[Units Sold]]</f>
        <v>316.43999999999994</v>
      </c>
    </row>
    <row r="53" spans="3:9" ht="21" x14ac:dyDescent="0.35">
      <c r="C53" s="2" t="s">
        <v>17</v>
      </c>
      <c r="D53" s="2" t="s">
        <v>31</v>
      </c>
      <c r="E53" s="2" t="s">
        <v>33</v>
      </c>
      <c r="F53" s="2">
        <v>3339</v>
      </c>
      <c r="G53" s="2">
        <v>75</v>
      </c>
      <c r="H53" s="2">
        <f>VLOOKUP(Table28[[#This Row],[Product]],Table6[#All],2,FALSE)</f>
        <v>7.16</v>
      </c>
      <c r="I53" s="2">
        <f>Table28[[#This Row],[Cost Per Unit]]*Table28[[#This Row],[Units Sold]]</f>
        <v>537</v>
      </c>
    </row>
    <row r="54" spans="3:9" ht="21" x14ac:dyDescent="0.35">
      <c r="C54" s="2" t="s">
        <v>6</v>
      </c>
      <c r="D54" s="2" t="s">
        <v>31</v>
      </c>
      <c r="E54" s="2" t="s">
        <v>29</v>
      </c>
      <c r="F54" s="2">
        <v>5019</v>
      </c>
      <c r="G54" s="2">
        <v>156</v>
      </c>
      <c r="H54" s="2">
        <f>VLOOKUP(Table28[[#This Row],[Product]],Table6[#All],2,FALSE)</f>
        <v>3.11</v>
      </c>
      <c r="I54" s="2">
        <f>Table28[[#This Row],[Cost Per Unit]]*Table28[[#This Row],[Units Sold]]</f>
        <v>485.15999999999997</v>
      </c>
    </row>
    <row r="55" spans="3:9" ht="21" x14ac:dyDescent="0.35">
      <c r="C55" s="2" t="s">
        <v>26</v>
      </c>
      <c r="D55" s="2" t="s">
        <v>15</v>
      </c>
      <c r="E55" s="2" t="s">
        <v>30</v>
      </c>
      <c r="F55" s="2">
        <v>16184</v>
      </c>
      <c r="G55" s="2">
        <v>39</v>
      </c>
      <c r="H55" s="2">
        <f>VLOOKUP(Table28[[#This Row],[Product]],Table6[#All],2,FALSE)</f>
        <v>8.7899999999999991</v>
      </c>
      <c r="I55" s="2">
        <f>Table28[[#This Row],[Cost Per Unit]]*Table28[[#This Row],[Units Sold]]</f>
        <v>342.80999999999995</v>
      </c>
    </row>
    <row r="56" spans="3:9" ht="21" x14ac:dyDescent="0.35">
      <c r="C56" s="2" t="s">
        <v>17</v>
      </c>
      <c r="D56" s="2" t="s">
        <v>15</v>
      </c>
      <c r="E56" s="2" t="s">
        <v>42</v>
      </c>
      <c r="F56" s="2">
        <v>497</v>
      </c>
      <c r="G56" s="2">
        <v>63</v>
      </c>
      <c r="H56" s="2">
        <f>VLOOKUP(Table28[[#This Row],[Product]],Table6[#All],2,FALSE)</f>
        <v>9</v>
      </c>
      <c r="I56" s="2">
        <f>Table28[[#This Row],[Cost Per Unit]]*Table28[[#This Row],[Units Sold]]</f>
        <v>567</v>
      </c>
    </row>
    <row r="57" spans="3:9" ht="21" x14ac:dyDescent="0.35">
      <c r="C57" s="2" t="s">
        <v>27</v>
      </c>
      <c r="D57" s="2" t="s">
        <v>15</v>
      </c>
      <c r="E57" s="2" t="s">
        <v>33</v>
      </c>
      <c r="F57" s="2">
        <v>8211</v>
      </c>
      <c r="G57" s="2">
        <v>75</v>
      </c>
      <c r="H57" s="2">
        <f>VLOOKUP(Table28[[#This Row],[Product]],Table6[#All],2,FALSE)</f>
        <v>7.16</v>
      </c>
      <c r="I57" s="2">
        <f>Table28[[#This Row],[Cost Per Unit]]*Table28[[#This Row],[Units Sold]]</f>
        <v>537</v>
      </c>
    </row>
    <row r="58" spans="3:9" ht="21" x14ac:dyDescent="0.35">
      <c r="C58" s="2" t="s">
        <v>27</v>
      </c>
      <c r="D58" s="2" t="s">
        <v>21</v>
      </c>
      <c r="E58" s="2" t="s">
        <v>41</v>
      </c>
      <c r="F58" s="2">
        <v>6580</v>
      </c>
      <c r="G58" s="2">
        <v>183</v>
      </c>
      <c r="H58" s="2">
        <f>VLOOKUP(Table28[[#This Row],[Product]],Table6[#All],2,FALSE)</f>
        <v>10.38</v>
      </c>
      <c r="I58" s="2">
        <f>Table28[[#This Row],[Cost Per Unit]]*Table28[[#This Row],[Units Sold]]</f>
        <v>1899.5400000000002</v>
      </c>
    </row>
    <row r="59" spans="3:9" ht="21" x14ac:dyDescent="0.35">
      <c r="C59" s="2" t="s">
        <v>14</v>
      </c>
      <c r="D59" s="2" t="s">
        <v>10</v>
      </c>
      <c r="E59" s="2" t="s">
        <v>32</v>
      </c>
      <c r="F59" s="2">
        <v>4760</v>
      </c>
      <c r="G59" s="2">
        <v>69</v>
      </c>
      <c r="H59" s="2">
        <f>VLOOKUP(Table28[[#This Row],[Product]],Table6[#All],2,FALSE)</f>
        <v>9.33</v>
      </c>
      <c r="I59" s="2">
        <f>Table28[[#This Row],[Cost Per Unit]]*Table28[[#This Row],[Units Sold]]</f>
        <v>643.77</v>
      </c>
    </row>
    <row r="60" spans="3:9" ht="21" x14ac:dyDescent="0.35">
      <c r="C60" s="2" t="s">
        <v>6</v>
      </c>
      <c r="D60" s="2" t="s">
        <v>15</v>
      </c>
      <c r="E60" s="2" t="s">
        <v>19</v>
      </c>
      <c r="F60" s="2">
        <v>5439</v>
      </c>
      <c r="G60" s="2">
        <v>30</v>
      </c>
      <c r="H60" s="2">
        <f>VLOOKUP(Table28[[#This Row],[Product]],Table6[#All],2,FALSE)</f>
        <v>13.15</v>
      </c>
      <c r="I60" s="2">
        <f>Table28[[#This Row],[Cost Per Unit]]*Table28[[#This Row],[Units Sold]]</f>
        <v>394.5</v>
      </c>
    </row>
    <row r="61" spans="3:9" ht="21" x14ac:dyDescent="0.35">
      <c r="C61" s="2" t="s">
        <v>14</v>
      </c>
      <c r="D61" s="2" t="s">
        <v>31</v>
      </c>
      <c r="E61" s="2" t="s">
        <v>29</v>
      </c>
      <c r="F61" s="2">
        <v>1463</v>
      </c>
      <c r="G61" s="2">
        <v>39</v>
      </c>
      <c r="H61" s="2">
        <f>VLOOKUP(Table28[[#This Row],[Product]],Table6[#All],2,FALSE)</f>
        <v>3.11</v>
      </c>
      <c r="I61" s="2">
        <f>Table28[[#This Row],[Cost Per Unit]]*Table28[[#This Row],[Units Sold]]</f>
        <v>121.28999999999999</v>
      </c>
    </row>
    <row r="62" spans="3:9" ht="21" x14ac:dyDescent="0.35">
      <c r="C62" s="2" t="s">
        <v>28</v>
      </c>
      <c r="D62" s="2" t="s">
        <v>31</v>
      </c>
      <c r="E62" s="2" t="s">
        <v>11</v>
      </c>
      <c r="F62" s="2">
        <v>7777</v>
      </c>
      <c r="G62" s="2">
        <v>504</v>
      </c>
      <c r="H62" s="2">
        <f>VLOOKUP(Table28[[#This Row],[Product]],Table6[#All],2,FALSE)</f>
        <v>8.65</v>
      </c>
      <c r="I62" s="2">
        <f>Table28[[#This Row],[Cost Per Unit]]*Table28[[#This Row],[Units Sold]]</f>
        <v>4359.6000000000004</v>
      </c>
    </row>
    <row r="63" spans="3:9" ht="21" x14ac:dyDescent="0.35">
      <c r="C63" s="2" t="s">
        <v>12</v>
      </c>
      <c r="D63" s="2" t="s">
        <v>7</v>
      </c>
      <c r="E63" s="2" t="s">
        <v>33</v>
      </c>
      <c r="F63" s="2">
        <v>1085</v>
      </c>
      <c r="G63" s="2">
        <v>273</v>
      </c>
      <c r="H63" s="2">
        <f>VLOOKUP(Table28[[#This Row],[Product]],Table6[#All],2,FALSE)</f>
        <v>7.16</v>
      </c>
      <c r="I63" s="2">
        <f>Table28[[#This Row],[Cost Per Unit]]*Table28[[#This Row],[Units Sold]]</f>
        <v>1954.68</v>
      </c>
    </row>
    <row r="64" spans="3:9" ht="21" x14ac:dyDescent="0.35">
      <c r="C64" s="2" t="s">
        <v>26</v>
      </c>
      <c r="D64" s="2" t="s">
        <v>7</v>
      </c>
      <c r="E64" s="2" t="s">
        <v>22</v>
      </c>
      <c r="F64" s="2">
        <v>182</v>
      </c>
      <c r="G64" s="2">
        <v>48</v>
      </c>
      <c r="H64" s="2">
        <f>VLOOKUP(Table28[[#This Row],[Product]],Table6[#All],2,FALSE)</f>
        <v>5.79</v>
      </c>
      <c r="I64" s="2">
        <f>Table28[[#This Row],[Cost Per Unit]]*Table28[[#This Row],[Units Sold]]</f>
        <v>277.92</v>
      </c>
    </row>
    <row r="65" spans="3:9" ht="21" x14ac:dyDescent="0.35">
      <c r="C65" s="2" t="s">
        <v>17</v>
      </c>
      <c r="D65" s="2" t="s">
        <v>31</v>
      </c>
      <c r="E65" s="2" t="s">
        <v>40</v>
      </c>
      <c r="F65" s="2">
        <v>4242</v>
      </c>
      <c r="G65" s="2">
        <v>207</v>
      </c>
      <c r="H65" s="2">
        <f>VLOOKUP(Table28[[#This Row],[Product]],Table6[#All],2,FALSE)</f>
        <v>16.73</v>
      </c>
      <c r="I65" s="2">
        <f>Table28[[#This Row],[Cost Per Unit]]*Table28[[#This Row],[Units Sold]]</f>
        <v>3463.11</v>
      </c>
    </row>
    <row r="66" spans="3:9" ht="21" x14ac:dyDescent="0.35">
      <c r="C66" s="2" t="s">
        <v>17</v>
      </c>
      <c r="D66" s="2" t="s">
        <v>15</v>
      </c>
      <c r="E66" s="2" t="s">
        <v>11</v>
      </c>
      <c r="F66" s="2">
        <v>6118</v>
      </c>
      <c r="G66" s="2">
        <v>9</v>
      </c>
      <c r="H66" s="2">
        <f>VLOOKUP(Table28[[#This Row],[Product]],Table6[#All],2,FALSE)</f>
        <v>8.65</v>
      </c>
      <c r="I66" s="2">
        <f>Table28[[#This Row],[Cost Per Unit]]*Table28[[#This Row],[Units Sold]]</f>
        <v>77.850000000000009</v>
      </c>
    </row>
    <row r="67" spans="3:9" ht="21" x14ac:dyDescent="0.35">
      <c r="C67" s="2" t="s">
        <v>36</v>
      </c>
      <c r="D67" s="2" t="s">
        <v>15</v>
      </c>
      <c r="E67" s="2" t="s">
        <v>35</v>
      </c>
      <c r="F67" s="2">
        <v>2317</v>
      </c>
      <c r="G67" s="2">
        <v>261</v>
      </c>
      <c r="H67" s="2">
        <f>VLOOKUP(Table28[[#This Row],[Product]],Table6[#All],2,FALSE)</f>
        <v>6.49</v>
      </c>
      <c r="I67" s="2">
        <f>Table28[[#This Row],[Cost Per Unit]]*Table28[[#This Row],[Units Sold]]</f>
        <v>1693.89</v>
      </c>
    </row>
    <row r="68" spans="3:9" ht="21" x14ac:dyDescent="0.35">
      <c r="C68" s="2" t="s">
        <v>17</v>
      </c>
      <c r="D68" s="2" t="s">
        <v>21</v>
      </c>
      <c r="E68" s="2" t="s">
        <v>30</v>
      </c>
      <c r="F68" s="2">
        <v>938</v>
      </c>
      <c r="G68" s="2">
        <v>6</v>
      </c>
      <c r="H68" s="2">
        <f>VLOOKUP(Table28[[#This Row],[Product]],Table6[#All],2,FALSE)</f>
        <v>8.7899999999999991</v>
      </c>
      <c r="I68" s="2">
        <f>Table28[[#This Row],[Cost Per Unit]]*Table28[[#This Row],[Units Sold]]</f>
        <v>52.739999999999995</v>
      </c>
    </row>
    <row r="69" spans="3:9" ht="21" x14ac:dyDescent="0.35">
      <c r="C69" s="2" t="s">
        <v>9</v>
      </c>
      <c r="D69" s="2" t="s">
        <v>7</v>
      </c>
      <c r="E69" s="2" t="s">
        <v>38</v>
      </c>
      <c r="F69" s="2">
        <v>9709</v>
      </c>
      <c r="G69" s="2">
        <v>30</v>
      </c>
      <c r="H69" s="2">
        <f>VLOOKUP(Table28[[#This Row],[Product]],Table6[#All],2,FALSE)</f>
        <v>11.73</v>
      </c>
      <c r="I69" s="2">
        <f>Table28[[#This Row],[Cost Per Unit]]*Table28[[#This Row],[Units Sold]]</f>
        <v>351.90000000000003</v>
      </c>
    </row>
    <row r="70" spans="3:9" ht="21" x14ac:dyDescent="0.35">
      <c r="C70" s="2" t="s">
        <v>24</v>
      </c>
      <c r="D70" s="2" t="s">
        <v>31</v>
      </c>
      <c r="E70" s="2" t="s">
        <v>34</v>
      </c>
      <c r="F70" s="2">
        <v>2205</v>
      </c>
      <c r="G70" s="2">
        <v>138</v>
      </c>
      <c r="H70" s="2">
        <f>VLOOKUP(Table28[[#This Row],[Product]],Table6[#All],2,FALSE)</f>
        <v>10.62</v>
      </c>
      <c r="I70" s="2">
        <f>Table28[[#This Row],[Cost Per Unit]]*Table28[[#This Row],[Units Sold]]</f>
        <v>1465.56</v>
      </c>
    </row>
    <row r="71" spans="3:9" ht="21" x14ac:dyDescent="0.35">
      <c r="C71" s="2" t="s">
        <v>24</v>
      </c>
      <c r="D71" s="2" t="s">
        <v>7</v>
      </c>
      <c r="E71" s="2" t="s">
        <v>29</v>
      </c>
      <c r="F71" s="2">
        <v>4487</v>
      </c>
      <c r="G71" s="2">
        <v>111</v>
      </c>
      <c r="H71" s="2">
        <f>VLOOKUP(Table28[[#This Row],[Product]],Table6[#All],2,FALSE)</f>
        <v>3.11</v>
      </c>
      <c r="I71" s="2">
        <f>Table28[[#This Row],[Cost Per Unit]]*Table28[[#This Row],[Units Sold]]</f>
        <v>345.21</v>
      </c>
    </row>
    <row r="72" spans="3:9" ht="21" x14ac:dyDescent="0.35">
      <c r="C72" s="2" t="s">
        <v>26</v>
      </c>
      <c r="D72" s="2" t="s">
        <v>10</v>
      </c>
      <c r="E72" s="2" t="s">
        <v>16</v>
      </c>
      <c r="F72" s="2">
        <v>2415</v>
      </c>
      <c r="G72" s="2">
        <v>15</v>
      </c>
      <c r="H72" s="2">
        <f>VLOOKUP(Table28[[#This Row],[Product]],Table6[#All],2,FALSE)</f>
        <v>6.47</v>
      </c>
      <c r="I72" s="2">
        <f>Table28[[#This Row],[Cost Per Unit]]*Table28[[#This Row],[Units Sold]]</f>
        <v>97.05</v>
      </c>
    </row>
    <row r="73" spans="3:9" ht="21" x14ac:dyDescent="0.35">
      <c r="C73" s="2" t="s">
        <v>6</v>
      </c>
      <c r="D73" s="2" t="s">
        <v>31</v>
      </c>
      <c r="E73" s="2" t="s">
        <v>37</v>
      </c>
      <c r="F73" s="2">
        <v>4018</v>
      </c>
      <c r="G73" s="2">
        <v>162</v>
      </c>
      <c r="H73" s="2">
        <f>VLOOKUP(Table28[[#This Row],[Product]],Table6[#All],2,FALSE)</f>
        <v>7.64</v>
      </c>
      <c r="I73" s="2">
        <f>Table28[[#This Row],[Cost Per Unit]]*Table28[[#This Row],[Units Sold]]</f>
        <v>1237.6799999999998</v>
      </c>
    </row>
    <row r="74" spans="3:9" ht="21" x14ac:dyDescent="0.35">
      <c r="C74" s="2" t="s">
        <v>26</v>
      </c>
      <c r="D74" s="2" t="s">
        <v>31</v>
      </c>
      <c r="E74" s="2" t="s">
        <v>37</v>
      </c>
      <c r="F74" s="2">
        <v>861</v>
      </c>
      <c r="G74" s="2">
        <v>195</v>
      </c>
      <c r="H74" s="2">
        <f>VLOOKUP(Table28[[#This Row],[Product]],Table6[#All],2,FALSE)</f>
        <v>7.64</v>
      </c>
      <c r="I74" s="2">
        <f>Table28[[#This Row],[Cost Per Unit]]*Table28[[#This Row],[Units Sold]]</f>
        <v>1489.8</v>
      </c>
    </row>
    <row r="75" spans="3:9" ht="21" x14ac:dyDescent="0.35">
      <c r="C75" s="2" t="s">
        <v>36</v>
      </c>
      <c r="D75" s="2" t="s">
        <v>21</v>
      </c>
      <c r="E75" s="2" t="s">
        <v>25</v>
      </c>
      <c r="F75" s="2">
        <v>5586</v>
      </c>
      <c r="G75" s="2">
        <v>525</v>
      </c>
      <c r="H75" s="2">
        <f>VLOOKUP(Table28[[#This Row],[Product]],Table6[#All],2,FALSE)</f>
        <v>11.7</v>
      </c>
      <c r="I75" s="2">
        <f>Table28[[#This Row],[Cost Per Unit]]*Table28[[#This Row],[Units Sold]]</f>
        <v>6142.5</v>
      </c>
    </row>
    <row r="76" spans="3:9" ht="21" x14ac:dyDescent="0.35">
      <c r="C76" s="2" t="s">
        <v>24</v>
      </c>
      <c r="D76" s="2" t="s">
        <v>31</v>
      </c>
      <c r="E76" s="2" t="s">
        <v>20</v>
      </c>
      <c r="F76" s="2">
        <v>2226</v>
      </c>
      <c r="G76" s="2">
        <v>48</v>
      </c>
      <c r="H76" s="2">
        <f>VLOOKUP(Table28[[#This Row],[Product]],Table6[#All],2,FALSE)</f>
        <v>12.37</v>
      </c>
      <c r="I76" s="2">
        <f>Table28[[#This Row],[Cost Per Unit]]*Table28[[#This Row],[Units Sold]]</f>
        <v>593.76</v>
      </c>
    </row>
    <row r="77" spans="3:9" ht="21" x14ac:dyDescent="0.35">
      <c r="C77" s="2" t="s">
        <v>12</v>
      </c>
      <c r="D77" s="2" t="s">
        <v>31</v>
      </c>
      <c r="E77" s="2" t="s">
        <v>41</v>
      </c>
      <c r="F77" s="2">
        <v>14329</v>
      </c>
      <c r="G77" s="2">
        <v>150</v>
      </c>
      <c r="H77" s="2">
        <f>VLOOKUP(Table28[[#This Row],[Product]],Table6[#All],2,FALSE)</f>
        <v>10.38</v>
      </c>
      <c r="I77" s="2">
        <f>Table28[[#This Row],[Cost Per Unit]]*Table28[[#This Row],[Units Sold]]</f>
        <v>1557.0000000000002</v>
      </c>
    </row>
    <row r="78" spans="3:9" ht="21" x14ac:dyDescent="0.35">
      <c r="C78" s="2" t="s">
        <v>12</v>
      </c>
      <c r="D78" s="2" t="s">
        <v>31</v>
      </c>
      <c r="E78" s="2" t="s">
        <v>34</v>
      </c>
      <c r="F78" s="2">
        <v>8463</v>
      </c>
      <c r="G78" s="2">
        <v>492</v>
      </c>
      <c r="H78" s="2">
        <f>VLOOKUP(Table28[[#This Row],[Product]],Table6[#All],2,FALSE)</f>
        <v>10.62</v>
      </c>
      <c r="I78" s="2">
        <f>Table28[[#This Row],[Cost Per Unit]]*Table28[[#This Row],[Units Sold]]</f>
        <v>5225.04</v>
      </c>
    </row>
    <row r="79" spans="3:9" ht="21" x14ac:dyDescent="0.35">
      <c r="C79" s="2" t="s">
        <v>26</v>
      </c>
      <c r="D79" s="2" t="s">
        <v>31</v>
      </c>
      <c r="E79" s="2" t="s">
        <v>33</v>
      </c>
      <c r="F79" s="2">
        <v>2891</v>
      </c>
      <c r="G79" s="2">
        <v>102</v>
      </c>
      <c r="H79" s="2">
        <f>VLOOKUP(Table28[[#This Row],[Product]],Table6[#All],2,FALSE)</f>
        <v>7.16</v>
      </c>
      <c r="I79" s="2">
        <f>Table28[[#This Row],[Cost Per Unit]]*Table28[[#This Row],[Units Sold]]</f>
        <v>730.32</v>
      </c>
    </row>
    <row r="80" spans="3:9" ht="21" x14ac:dyDescent="0.35">
      <c r="C80" s="2" t="s">
        <v>28</v>
      </c>
      <c r="D80" s="2" t="s">
        <v>15</v>
      </c>
      <c r="E80" s="2" t="s">
        <v>35</v>
      </c>
      <c r="F80" s="2">
        <v>3773</v>
      </c>
      <c r="G80" s="2">
        <v>165</v>
      </c>
      <c r="H80" s="2">
        <f>VLOOKUP(Table28[[#This Row],[Product]],Table6[#All],2,FALSE)</f>
        <v>6.49</v>
      </c>
      <c r="I80" s="2">
        <f>Table28[[#This Row],[Cost Per Unit]]*Table28[[#This Row],[Units Sold]]</f>
        <v>1070.8500000000001</v>
      </c>
    </row>
    <row r="81" spans="3:9" ht="21" x14ac:dyDescent="0.35">
      <c r="C81" s="2" t="s">
        <v>14</v>
      </c>
      <c r="D81" s="2" t="s">
        <v>15</v>
      </c>
      <c r="E81" s="2" t="s">
        <v>41</v>
      </c>
      <c r="F81" s="2">
        <v>854</v>
      </c>
      <c r="G81" s="2">
        <v>309</v>
      </c>
      <c r="H81" s="2">
        <f>VLOOKUP(Table28[[#This Row],[Product]],Table6[#All],2,FALSE)</f>
        <v>10.38</v>
      </c>
      <c r="I81" s="2">
        <f>Table28[[#This Row],[Cost Per Unit]]*Table28[[#This Row],[Units Sold]]</f>
        <v>3207.42</v>
      </c>
    </row>
    <row r="82" spans="3:9" ht="21" x14ac:dyDescent="0.35">
      <c r="C82" s="2" t="s">
        <v>17</v>
      </c>
      <c r="D82" s="2" t="s">
        <v>15</v>
      </c>
      <c r="E82" s="2" t="s">
        <v>29</v>
      </c>
      <c r="F82" s="2">
        <v>4970</v>
      </c>
      <c r="G82" s="2">
        <v>156</v>
      </c>
      <c r="H82" s="2">
        <f>VLOOKUP(Table28[[#This Row],[Product]],Table6[#All],2,FALSE)</f>
        <v>3.11</v>
      </c>
      <c r="I82" s="2">
        <f>Table28[[#This Row],[Cost Per Unit]]*Table28[[#This Row],[Units Sold]]</f>
        <v>485.15999999999997</v>
      </c>
    </row>
    <row r="83" spans="3:9" ht="21" x14ac:dyDescent="0.35">
      <c r="C83" s="2" t="s">
        <v>12</v>
      </c>
      <c r="D83" s="2" t="s">
        <v>10</v>
      </c>
      <c r="E83" s="2" t="s">
        <v>43</v>
      </c>
      <c r="F83" s="2">
        <v>98</v>
      </c>
      <c r="G83" s="2">
        <v>159</v>
      </c>
      <c r="H83" s="2">
        <f>VLOOKUP(Table28[[#This Row],[Product]],Table6[#All],2,FALSE)</f>
        <v>5.6</v>
      </c>
      <c r="I83" s="2">
        <f>Table28[[#This Row],[Cost Per Unit]]*Table28[[#This Row],[Units Sold]]</f>
        <v>890.4</v>
      </c>
    </row>
    <row r="84" spans="3:9" ht="21" x14ac:dyDescent="0.35">
      <c r="C84" s="2" t="s">
        <v>26</v>
      </c>
      <c r="D84" s="2" t="s">
        <v>10</v>
      </c>
      <c r="E84" s="2" t="s">
        <v>38</v>
      </c>
      <c r="F84" s="2">
        <v>13391</v>
      </c>
      <c r="G84" s="2">
        <v>201</v>
      </c>
      <c r="H84" s="2">
        <f>VLOOKUP(Table28[[#This Row],[Product]],Table6[#All],2,FALSE)</f>
        <v>11.73</v>
      </c>
      <c r="I84" s="2">
        <f>Table28[[#This Row],[Cost Per Unit]]*Table28[[#This Row],[Units Sold]]</f>
        <v>2357.73</v>
      </c>
    </row>
    <row r="85" spans="3:9" ht="21" x14ac:dyDescent="0.35">
      <c r="C85" s="2" t="s">
        <v>9</v>
      </c>
      <c r="D85" s="2" t="s">
        <v>18</v>
      </c>
      <c r="E85" s="2" t="s">
        <v>22</v>
      </c>
      <c r="F85" s="2">
        <v>8890</v>
      </c>
      <c r="G85" s="2">
        <v>210</v>
      </c>
      <c r="H85" s="2">
        <f>VLOOKUP(Table28[[#This Row],[Product]],Table6[#All],2,FALSE)</f>
        <v>5.79</v>
      </c>
      <c r="I85" s="2">
        <f>Table28[[#This Row],[Cost Per Unit]]*Table28[[#This Row],[Units Sold]]</f>
        <v>1215.9000000000001</v>
      </c>
    </row>
    <row r="86" spans="3:9" ht="21" x14ac:dyDescent="0.35">
      <c r="C86" s="2" t="s">
        <v>27</v>
      </c>
      <c r="D86" s="2" t="s">
        <v>21</v>
      </c>
      <c r="E86" s="2" t="s">
        <v>32</v>
      </c>
      <c r="F86" s="2">
        <v>56</v>
      </c>
      <c r="G86" s="2">
        <v>51</v>
      </c>
      <c r="H86" s="2">
        <f>VLOOKUP(Table28[[#This Row],[Product]],Table6[#All],2,FALSE)</f>
        <v>9.33</v>
      </c>
      <c r="I86" s="2">
        <f>Table28[[#This Row],[Cost Per Unit]]*Table28[[#This Row],[Units Sold]]</f>
        <v>475.83</v>
      </c>
    </row>
    <row r="87" spans="3:9" ht="21" x14ac:dyDescent="0.35">
      <c r="C87" s="2" t="s">
        <v>28</v>
      </c>
      <c r="D87" s="2" t="s">
        <v>15</v>
      </c>
      <c r="E87" s="2" t="s">
        <v>19</v>
      </c>
      <c r="F87" s="2">
        <v>3339</v>
      </c>
      <c r="G87" s="2">
        <v>39</v>
      </c>
      <c r="H87" s="2">
        <f>VLOOKUP(Table28[[#This Row],[Product]],Table6[#All],2,FALSE)</f>
        <v>13.15</v>
      </c>
      <c r="I87" s="2">
        <f>Table28[[#This Row],[Cost Per Unit]]*Table28[[#This Row],[Units Sold]]</f>
        <v>512.85</v>
      </c>
    </row>
    <row r="88" spans="3:9" ht="21" x14ac:dyDescent="0.35">
      <c r="C88" s="2" t="s">
        <v>36</v>
      </c>
      <c r="D88" s="2" t="s">
        <v>10</v>
      </c>
      <c r="E88" s="2" t="s">
        <v>16</v>
      </c>
      <c r="F88" s="2">
        <v>3808</v>
      </c>
      <c r="G88" s="2">
        <v>279</v>
      </c>
      <c r="H88" s="2">
        <f>VLOOKUP(Table28[[#This Row],[Product]],Table6[#All],2,FALSE)</f>
        <v>6.47</v>
      </c>
      <c r="I88" s="2">
        <f>Table28[[#This Row],[Cost Per Unit]]*Table28[[#This Row],[Units Sold]]</f>
        <v>1805.1299999999999</v>
      </c>
    </row>
    <row r="89" spans="3:9" ht="21" x14ac:dyDescent="0.35">
      <c r="C89" s="2" t="s">
        <v>36</v>
      </c>
      <c r="D89" s="2" t="s">
        <v>21</v>
      </c>
      <c r="E89" s="2" t="s">
        <v>32</v>
      </c>
      <c r="F89" s="2">
        <v>63</v>
      </c>
      <c r="G89" s="2">
        <v>123</v>
      </c>
      <c r="H89" s="2">
        <f>VLOOKUP(Table28[[#This Row],[Product]],Table6[#All],2,FALSE)</f>
        <v>9.33</v>
      </c>
      <c r="I89" s="2">
        <f>Table28[[#This Row],[Cost Per Unit]]*Table28[[#This Row],[Units Sold]]</f>
        <v>1147.5899999999999</v>
      </c>
    </row>
    <row r="90" spans="3:9" ht="21" x14ac:dyDescent="0.35">
      <c r="C90" s="2" t="s">
        <v>27</v>
      </c>
      <c r="D90" s="2" t="s">
        <v>18</v>
      </c>
      <c r="E90" s="2" t="s">
        <v>40</v>
      </c>
      <c r="F90" s="2">
        <v>7812</v>
      </c>
      <c r="G90" s="2">
        <v>81</v>
      </c>
      <c r="H90" s="2">
        <f>VLOOKUP(Table28[[#This Row],[Product]],Table6[#All],2,FALSE)</f>
        <v>16.73</v>
      </c>
      <c r="I90" s="2">
        <f>Table28[[#This Row],[Cost Per Unit]]*Table28[[#This Row],[Units Sold]]</f>
        <v>1355.13</v>
      </c>
    </row>
    <row r="91" spans="3:9" ht="21" x14ac:dyDescent="0.35">
      <c r="C91" s="2" t="s">
        <v>6</v>
      </c>
      <c r="D91" s="2" t="s">
        <v>7</v>
      </c>
      <c r="E91" s="2" t="s">
        <v>37</v>
      </c>
      <c r="F91" s="2">
        <v>7693</v>
      </c>
      <c r="G91" s="2">
        <v>21</v>
      </c>
      <c r="H91" s="2">
        <f>VLOOKUP(Table28[[#This Row],[Product]],Table6[#All],2,FALSE)</f>
        <v>7.64</v>
      </c>
      <c r="I91" s="2">
        <f>Table28[[#This Row],[Cost Per Unit]]*Table28[[#This Row],[Units Sold]]</f>
        <v>160.44</v>
      </c>
    </row>
    <row r="92" spans="3:9" ht="21" x14ac:dyDescent="0.35">
      <c r="C92" s="2" t="s">
        <v>28</v>
      </c>
      <c r="D92" s="2" t="s">
        <v>15</v>
      </c>
      <c r="E92" s="2" t="s">
        <v>41</v>
      </c>
      <c r="F92" s="2">
        <v>973</v>
      </c>
      <c r="G92" s="2">
        <v>162</v>
      </c>
      <c r="H92" s="2">
        <f>VLOOKUP(Table28[[#This Row],[Product]],Table6[#All],2,FALSE)</f>
        <v>10.38</v>
      </c>
      <c r="I92" s="2">
        <f>Table28[[#This Row],[Cost Per Unit]]*Table28[[#This Row],[Units Sold]]</f>
        <v>1681.5600000000002</v>
      </c>
    </row>
    <row r="93" spans="3:9" ht="21" x14ac:dyDescent="0.35">
      <c r="C93" s="2" t="s">
        <v>36</v>
      </c>
      <c r="D93" s="2" t="s">
        <v>10</v>
      </c>
      <c r="E93" s="2" t="s">
        <v>42</v>
      </c>
      <c r="F93" s="2">
        <v>567</v>
      </c>
      <c r="G93" s="2">
        <v>228</v>
      </c>
      <c r="H93" s="2">
        <f>VLOOKUP(Table28[[#This Row],[Product]],Table6[#All],2,FALSE)</f>
        <v>9</v>
      </c>
      <c r="I93" s="2">
        <f>Table28[[#This Row],[Cost Per Unit]]*Table28[[#This Row],[Units Sold]]</f>
        <v>2052</v>
      </c>
    </row>
    <row r="94" spans="3:9" ht="21" x14ac:dyDescent="0.35">
      <c r="C94" s="2" t="s">
        <v>36</v>
      </c>
      <c r="D94" s="2" t="s">
        <v>15</v>
      </c>
      <c r="E94" s="2" t="s">
        <v>33</v>
      </c>
      <c r="F94" s="2">
        <v>2471</v>
      </c>
      <c r="G94" s="2">
        <v>342</v>
      </c>
      <c r="H94" s="2">
        <f>VLOOKUP(Table28[[#This Row],[Product]],Table6[#All],2,FALSE)</f>
        <v>7.16</v>
      </c>
      <c r="I94" s="2">
        <f>Table28[[#This Row],[Cost Per Unit]]*Table28[[#This Row],[Units Sold]]</f>
        <v>2448.7200000000003</v>
      </c>
    </row>
    <row r="95" spans="3:9" ht="21" x14ac:dyDescent="0.35">
      <c r="C95" s="2" t="s">
        <v>26</v>
      </c>
      <c r="D95" s="2" t="s">
        <v>21</v>
      </c>
      <c r="E95" s="2" t="s">
        <v>32</v>
      </c>
      <c r="F95" s="2">
        <v>7189</v>
      </c>
      <c r="G95" s="2">
        <v>54</v>
      </c>
      <c r="H95" s="2">
        <f>VLOOKUP(Table28[[#This Row],[Product]],Table6[#All],2,FALSE)</f>
        <v>9.33</v>
      </c>
      <c r="I95" s="2">
        <f>Table28[[#This Row],[Cost Per Unit]]*Table28[[#This Row],[Units Sold]]</f>
        <v>503.82</v>
      </c>
    </row>
    <row r="96" spans="3:9" ht="21" x14ac:dyDescent="0.35">
      <c r="C96" s="2" t="s">
        <v>14</v>
      </c>
      <c r="D96" s="2" t="s">
        <v>10</v>
      </c>
      <c r="E96" s="2" t="s">
        <v>41</v>
      </c>
      <c r="F96" s="2">
        <v>7455</v>
      </c>
      <c r="G96" s="2">
        <v>216</v>
      </c>
      <c r="H96" s="2">
        <f>VLOOKUP(Table28[[#This Row],[Product]],Table6[#All],2,FALSE)</f>
        <v>10.38</v>
      </c>
      <c r="I96" s="2">
        <f>Table28[[#This Row],[Cost Per Unit]]*Table28[[#This Row],[Units Sold]]</f>
        <v>2242.0800000000004</v>
      </c>
    </row>
    <row r="97" spans="3:9" ht="21" x14ac:dyDescent="0.35">
      <c r="C97" s="2" t="s">
        <v>28</v>
      </c>
      <c r="D97" s="2" t="s">
        <v>31</v>
      </c>
      <c r="E97" s="2" t="s">
        <v>43</v>
      </c>
      <c r="F97" s="2">
        <v>3108</v>
      </c>
      <c r="G97" s="2">
        <v>54</v>
      </c>
      <c r="H97" s="2">
        <f>VLOOKUP(Table28[[#This Row],[Product]],Table6[#All],2,FALSE)</f>
        <v>5.6</v>
      </c>
      <c r="I97" s="2">
        <f>Table28[[#This Row],[Cost Per Unit]]*Table28[[#This Row],[Units Sold]]</f>
        <v>302.39999999999998</v>
      </c>
    </row>
    <row r="98" spans="3:9" ht="21" x14ac:dyDescent="0.35">
      <c r="C98" s="2" t="s">
        <v>17</v>
      </c>
      <c r="D98" s="2" t="s">
        <v>21</v>
      </c>
      <c r="E98" s="2" t="s">
        <v>19</v>
      </c>
      <c r="F98" s="2">
        <v>469</v>
      </c>
      <c r="G98" s="2">
        <v>75</v>
      </c>
      <c r="H98" s="2">
        <f>VLOOKUP(Table28[[#This Row],[Product]],Table6[#All],2,FALSE)</f>
        <v>13.15</v>
      </c>
      <c r="I98" s="2">
        <f>Table28[[#This Row],[Cost Per Unit]]*Table28[[#This Row],[Units Sold]]</f>
        <v>986.25</v>
      </c>
    </row>
    <row r="99" spans="3:9" ht="21" x14ac:dyDescent="0.35">
      <c r="C99" s="2" t="s">
        <v>12</v>
      </c>
      <c r="D99" s="2" t="s">
        <v>7</v>
      </c>
      <c r="E99" s="2" t="s">
        <v>35</v>
      </c>
      <c r="F99" s="2">
        <v>2737</v>
      </c>
      <c r="G99" s="2">
        <v>93</v>
      </c>
      <c r="H99" s="2">
        <f>VLOOKUP(Table28[[#This Row],[Product]],Table6[#All],2,FALSE)</f>
        <v>6.49</v>
      </c>
      <c r="I99" s="2">
        <f>Table28[[#This Row],[Cost Per Unit]]*Table28[[#This Row],[Units Sold]]</f>
        <v>603.57000000000005</v>
      </c>
    </row>
    <row r="100" spans="3:9" ht="21" x14ac:dyDescent="0.35">
      <c r="C100" s="2" t="s">
        <v>12</v>
      </c>
      <c r="D100" s="2" t="s">
        <v>7</v>
      </c>
      <c r="E100" s="2" t="s">
        <v>19</v>
      </c>
      <c r="F100" s="2">
        <v>4305</v>
      </c>
      <c r="G100" s="2">
        <v>156</v>
      </c>
      <c r="H100" s="2">
        <f>VLOOKUP(Table28[[#This Row],[Product]],Table6[#All],2,FALSE)</f>
        <v>13.15</v>
      </c>
      <c r="I100" s="2">
        <f>Table28[[#This Row],[Cost Per Unit]]*Table28[[#This Row],[Units Sold]]</f>
        <v>2051.4</v>
      </c>
    </row>
    <row r="101" spans="3:9" ht="21" x14ac:dyDescent="0.35">
      <c r="C101" s="2" t="s">
        <v>12</v>
      </c>
      <c r="D101" s="2" t="s">
        <v>21</v>
      </c>
      <c r="E101" s="2" t="s">
        <v>29</v>
      </c>
      <c r="F101" s="2">
        <v>2408</v>
      </c>
      <c r="G101" s="2">
        <v>9</v>
      </c>
      <c r="H101" s="2">
        <f>VLOOKUP(Table28[[#This Row],[Product]],Table6[#All],2,FALSE)</f>
        <v>3.11</v>
      </c>
      <c r="I101" s="2">
        <f>Table28[[#This Row],[Cost Per Unit]]*Table28[[#This Row],[Units Sold]]</f>
        <v>27.99</v>
      </c>
    </row>
    <row r="102" spans="3:9" ht="21" x14ac:dyDescent="0.35">
      <c r="C102" s="2" t="s">
        <v>28</v>
      </c>
      <c r="D102" s="2" t="s">
        <v>15</v>
      </c>
      <c r="E102" s="2" t="s">
        <v>37</v>
      </c>
      <c r="F102" s="2">
        <v>1281</v>
      </c>
      <c r="G102" s="2">
        <v>18</v>
      </c>
      <c r="H102" s="2">
        <f>VLOOKUP(Table28[[#This Row],[Product]],Table6[#All],2,FALSE)</f>
        <v>7.64</v>
      </c>
      <c r="I102" s="2">
        <f>Table28[[#This Row],[Cost Per Unit]]*Table28[[#This Row],[Units Sold]]</f>
        <v>137.51999999999998</v>
      </c>
    </row>
    <row r="103" spans="3:9" ht="21" x14ac:dyDescent="0.35">
      <c r="C103" s="2" t="s">
        <v>6</v>
      </c>
      <c r="D103" s="2" t="s">
        <v>10</v>
      </c>
      <c r="E103" s="2" t="s">
        <v>11</v>
      </c>
      <c r="F103" s="2">
        <v>12348</v>
      </c>
      <c r="G103" s="2">
        <v>234</v>
      </c>
      <c r="H103" s="2">
        <f>VLOOKUP(Table28[[#This Row],[Product]],Table6[#All],2,FALSE)</f>
        <v>8.65</v>
      </c>
      <c r="I103" s="2">
        <f>Table28[[#This Row],[Cost Per Unit]]*Table28[[#This Row],[Units Sold]]</f>
        <v>2024.1000000000001</v>
      </c>
    </row>
    <row r="104" spans="3:9" ht="21" x14ac:dyDescent="0.35">
      <c r="C104" s="2" t="s">
        <v>28</v>
      </c>
      <c r="D104" s="2" t="s">
        <v>31</v>
      </c>
      <c r="E104" s="2" t="s">
        <v>41</v>
      </c>
      <c r="F104" s="2">
        <v>3689</v>
      </c>
      <c r="G104" s="2">
        <v>312</v>
      </c>
      <c r="H104" s="2">
        <f>VLOOKUP(Table28[[#This Row],[Product]],Table6[#All],2,FALSE)</f>
        <v>10.38</v>
      </c>
      <c r="I104" s="2">
        <f>Table28[[#This Row],[Cost Per Unit]]*Table28[[#This Row],[Units Sold]]</f>
        <v>3238.5600000000004</v>
      </c>
    </row>
    <row r="105" spans="3:9" ht="21" x14ac:dyDescent="0.35">
      <c r="C105" s="2" t="s">
        <v>24</v>
      </c>
      <c r="D105" s="2" t="s">
        <v>15</v>
      </c>
      <c r="E105" s="2" t="s">
        <v>37</v>
      </c>
      <c r="F105" s="2">
        <v>2870</v>
      </c>
      <c r="G105" s="2">
        <v>300</v>
      </c>
      <c r="H105" s="2">
        <f>VLOOKUP(Table28[[#This Row],[Product]],Table6[#All],2,FALSE)</f>
        <v>7.64</v>
      </c>
      <c r="I105" s="2">
        <f>Table28[[#This Row],[Cost Per Unit]]*Table28[[#This Row],[Units Sold]]</f>
        <v>2292</v>
      </c>
    </row>
    <row r="106" spans="3:9" ht="21" x14ac:dyDescent="0.35">
      <c r="C106" s="2" t="s">
        <v>27</v>
      </c>
      <c r="D106" s="2" t="s">
        <v>15</v>
      </c>
      <c r="E106" s="2" t="s">
        <v>40</v>
      </c>
      <c r="F106" s="2">
        <v>798</v>
      </c>
      <c r="G106" s="2">
        <v>519</v>
      </c>
      <c r="H106" s="2">
        <f>VLOOKUP(Table28[[#This Row],[Product]],Table6[#All],2,FALSE)</f>
        <v>16.73</v>
      </c>
      <c r="I106" s="2">
        <f>Table28[[#This Row],[Cost Per Unit]]*Table28[[#This Row],[Units Sold]]</f>
        <v>8682.8700000000008</v>
      </c>
    </row>
    <row r="107" spans="3:9" ht="21" x14ac:dyDescent="0.35">
      <c r="C107" s="2" t="s">
        <v>14</v>
      </c>
      <c r="D107" s="2" t="s">
        <v>7</v>
      </c>
      <c r="E107" s="2" t="s">
        <v>42</v>
      </c>
      <c r="F107" s="2">
        <v>2933</v>
      </c>
      <c r="G107" s="2">
        <v>9</v>
      </c>
      <c r="H107" s="2">
        <f>VLOOKUP(Table28[[#This Row],[Product]],Table6[#All],2,FALSE)</f>
        <v>9</v>
      </c>
      <c r="I107" s="2">
        <f>Table28[[#This Row],[Cost Per Unit]]*Table28[[#This Row],[Units Sold]]</f>
        <v>81</v>
      </c>
    </row>
    <row r="108" spans="3:9" ht="21" x14ac:dyDescent="0.35">
      <c r="C108" s="2" t="s">
        <v>26</v>
      </c>
      <c r="D108" s="2" t="s">
        <v>10</v>
      </c>
      <c r="E108" s="2" t="s">
        <v>13</v>
      </c>
      <c r="F108" s="2">
        <v>2744</v>
      </c>
      <c r="G108" s="2">
        <v>9</v>
      </c>
      <c r="H108" s="2">
        <f>VLOOKUP(Table28[[#This Row],[Product]],Table6[#All],2,FALSE)</f>
        <v>11.88</v>
      </c>
      <c r="I108" s="2">
        <f>Table28[[#This Row],[Cost Per Unit]]*Table28[[#This Row],[Units Sold]]</f>
        <v>106.92</v>
      </c>
    </row>
    <row r="109" spans="3:9" ht="21" x14ac:dyDescent="0.35">
      <c r="C109" s="2" t="s">
        <v>6</v>
      </c>
      <c r="D109" s="2" t="s">
        <v>15</v>
      </c>
      <c r="E109" s="2" t="s">
        <v>20</v>
      </c>
      <c r="F109" s="2">
        <v>9772</v>
      </c>
      <c r="G109" s="2">
        <v>90</v>
      </c>
      <c r="H109" s="2">
        <f>VLOOKUP(Table28[[#This Row],[Product]],Table6[#All],2,FALSE)</f>
        <v>12.37</v>
      </c>
      <c r="I109" s="2">
        <f>Table28[[#This Row],[Cost Per Unit]]*Table28[[#This Row],[Units Sold]]</f>
        <v>1113.3</v>
      </c>
    </row>
    <row r="110" spans="3:9" ht="21" x14ac:dyDescent="0.35">
      <c r="C110" s="2" t="s">
        <v>24</v>
      </c>
      <c r="D110" s="2" t="s">
        <v>31</v>
      </c>
      <c r="E110" s="2" t="s">
        <v>19</v>
      </c>
      <c r="F110" s="2">
        <v>1568</v>
      </c>
      <c r="G110" s="2">
        <v>96</v>
      </c>
      <c r="H110" s="2">
        <f>VLOOKUP(Table28[[#This Row],[Product]],Table6[#All],2,FALSE)</f>
        <v>13.15</v>
      </c>
      <c r="I110" s="2">
        <f>Table28[[#This Row],[Cost Per Unit]]*Table28[[#This Row],[Units Sold]]</f>
        <v>1262.4000000000001</v>
      </c>
    </row>
    <row r="111" spans="3:9" ht="21" x14ac:dyDescent="0.35">
      <c r="C111" s="2" t="s">
        <v>27</v>
      </c>
      <c r="D111" s="2" t="s">
        <v>15</v>
      </c>
      <c r="E111" s="2" t="s">
        <v>30</v>
      </c>
      <c r="F111" s="2">
        <v>11417</v>
      </c>
      <c r="G111" s="2">
        <v>21</v>
      </c>
      <c r="H111" s="2">
        <f>VLOOKUP(Table28[[#This Row],[Product]],Table6[#All],2,FALSE)</f>
        <v>8.7899999999999991</v>
      </c>
      <c r="I111" s="2">
        <f>Table28[[#This Row],[Cost Per Unit]]*Table28[[#This Row],[Units Sold]]</f>
        <v>184.58999999999997</v>
      </c>
    </row>
    <row r="112" spans="3:9" ht="21" x14ac:dyDescent="0.35">
      <c r="C112" s="2" t="s">
        <v>6</v>
      </c>
      <c r="D112" s="2" t="s">
        <v>31</v>
      </c>
      <c r="E112" s="2" t="s">
        <v>43</v>
      </c>
      <c r="F112" s="2">
        <v>6748</v>
      </c>
      <c r="G112" s="2">
        <v>48</v>
      </c>
      <c r="H112" s="2">
        <f>VLOOKUP(Table28[[#This Row],[Product]],Table6[#All],2,FALSE)</f>
        <v>5.6</v>
      </c>
      <c r="I112" s="2">
        <f>Table28[[#This Row],[Cost Per Unit]]*Table28[[#This Row],[Units Sold]]</f>
        <v>268.79999999999995</v>
      </c>
    </row>
    <row r="113" spans="3:9" ht="21" x14ac:dyDescent="0.35">
      <c r="C113" s="2" t="s">
        <v>36</v>
      </c>
      <c r="D113" s="2" t="s">
        <v>15</v>
      </c>
      <c r="E113" s="2" t="s">
        <v>40</v>
      </c>
      <c r="F113" s="2">
        <v>1407</v>
      </c>
      <c r="G113" s="2">
        <v>72</v>
      </c>
      <c r="H113" s="2">
        <f>VLOOKUP(Table28[[#This Row],[Product]],Table6[#All],2,FALSE)</f>
        <v>16.73</v>
      </c>
      <c r="I113" s="2">
        <f>Table28[[#This Row],[Cost Per Unit]]*Table28[[#This Row],[Units Sold]]</f>
        <v>1204.56</v>
      </c>
    </row>
    <row r="114" spans="3:9" ht="21" x14ac:dyDescent="0.35">
      <c r="C114" s="2" t="s">
        <v>9</v>
      </c>
      <c r="D114" s="2" t="s">
        <v>10</v>
      </c>
      <c r="E114" s="2" t="s">
        <v>33</v>
      </c>
      <c r="F114" s="2">
        <v>2023</v>
      </c>
      <c r="G114" s="2">
        <v>168</v>
      </c>
      <c r="H114" s="2">
        <f>VLOOKUP(Table28[[#This Row],[Product]],Table6[#All],2,FALSE)</f>
        <v>7.16</v>
      </c>
      <c r="I114" s="2">
        <f>Table28[[#This Row],[Cost Per Unit]]*Table28[[#This Row],[Units Sold]]</f>
        <v>1202.8800000000001</v>
      </c>
    </row>
    <row r="115" spans="3:9" ht="21" x14ac:dyDescent="0.35">
      <c r="C115" s="2" t="s">
        <v>26</v>
      </c>
      <c r="D115" s="2" t="s">
        <v>18</v>
      </c>
      <c r="E115" s="2" t="s">
        <v>43</v>
      </c>
      <c r="F115" s="2">
        <v>5236</v>
      </c>
      <c r="G115" s="2">
        <v>51</v>
      </c>
      <c r="H115" s="2">
        <f>VLOOKUP(Table28[[#This Row],[Product]],Table6[#All],2,FALSE)</f>
        <v>5.6</v>
      </c>
      <c r="I115" s="2">
        <f>Table28[[#This Row],[Cost Per Unit]]*Table28[[#This Row],[Units Sold]]</f>
        <v>285.59999999999997</v>
      </c>
    </row>
    <row r="116" spans="3:9" ht="21" x14ac:dyDescent="0.35">
      <c r="C116" s="2" t="s">
        <v>14</v>
      </c>
      <c r="D116" s="2" t="s">
        <v>15</v>
      </c>
      <c r="E116" s="2" t="s">
        <v>37</v>
      </c>
      <c r="F116" s="2">
        <v>1925</v>
      </c>
      <c r="G116" s="2">
        <v>192</v>
      </c>
      <c r="H116" s="2">
        <f>VLOOKUP(Table28[[#This Row],[Product]],Table6[#All],2,FALSE)</f>
        <v>7.64</v>
      </c>
      <c r="I116" s="2">
        <f>Table28[[#This Row],[Cost Per Unit]]*Table28[[#This Row],[Units Sold]]</f>
        <v>1466.8799999999999</v>
      </c>
    </row>
    <row r="117" spans="3:9" ht="21" x14ac:dyDescent="0.35">
      <c r="C117" s="2" t="s">
        <v>24</v>
      </c>
      <c r="D117" s="2" t="s">
        <v>7</v>
      </c>
      <c r="E117" s="2" t="s">
        <v>25</v>
      </c>
      <c r="F117" s="2">
        <v>6608</v>
      </c>
      <c r="G117" s="2">
        <v>225</v>
      </c>
      <c r="H117" s="2">
        <f>VLOOKUP(Table28[[#This Row],[Product]],Table6[#All],2,FALSE)</f>
        <v>11.7</v>
      </c>
      <c r="I117" s="2">
        <f>Table28[[#This Row],[Cost Per Unit]]*Table28[[#This Row],[Units Sold]]</f>
        <v>2632.5</v>
      </c>
    </row>
    <row r="118" spans="3:9" ht="21" x14ac:dyDescent="0.35">
      <c r="C118" s="2" t="s">
        <v>17</v>
      </c>
      <c r="D118" s="2" t="s">
        <v>31</v>
      </c>
      <c r="E118" s="2" t="s">
        <v>43</v>
      </c>
      <c r="F118" s="2">
        <v>8008</v>
      </c>
      <c r="G118" s="2">
        <v>456</v>
      </c>
      <c r="H118" s="2">
        <f>VLOOKUP(Table28[[#This Row],[Product]],Table6[#All],2,FALSE)</f>
        <v>5.6</v>
      </c>
      <c r="I118" s="2">
        <f>Table28[[#This Row],[Cost Per Unit]]*Table28[[#This Row],[Units Sold]]</f>
        <v>2553.6</v>
      </c>
    </row>
    <row r="119" spans="3:9" ht="21" x14ac:dyDescent="0.35">
      <c r="C119" s="2" t="s">
        <v>36</v>
      </c>
      <c r="D119" s="2" t="s">
        <v>31</v>
      </c>
      <c r="E119" s="2" t="s">
        <v>19</v>
      </c>
      <c r="F119" s="2">
        <v>1428</v>
      </c>
      <c r="G119" s="2">
        <v>93</v>
      </c>
      <c r="H119" s="2">
        <f>VLOOKUP(Table28[[#This Row],[Product]],Table6[#All],2,FALSE)</f>
        <v>13.15</v>
      </c>
      <c r="I119" s="2">
        <f>Table28[[#This Row],[Cost Per Unit]]*Table28[[#This Row],[Units Sold]]</f>
        <v>1222.95</v>
      </c>
    </row>
    <row r="120" spans="3:9" ht="21" x14ac:dyDescent="0.35">
      <c r="C120" s="2" t="s">
        <v>17</v>
      </c>
      <c r="D120" s="2" t="s">
        <v>31</v>
      </c>
      <c r="E120" s="2" t="s">
        <v>13</v>
      </c>
      <c r="F120" s="2">
        <v>525</v>
      </c>
      <c r="G120" s="2">
        <v>48</v>
      </c>
      <c r="H120" s="2">
        <f>VLOOKUP(Table28[[#This Row],[Product]],Table6[#All],2,FALSE)</f>
        <v>11.88</v>
      </c>
      <c r="I120" s="2">
        <f>Table28[[#This Row],[Cost Per Unit]]*Table28[[#This Row],[Units Sold]]</f>
        <v>570.24</v>
      </c>
    </row>
    <row r="121" spans="3:9" ht="21" x14ac:dyDescent="0.35">
      <c r="C121" s="2" t="s">
        <v>17</v>
      </c>
      <c r="D121" s="2" t="s">
        <v>7</v>
      </c>
      <c r="E121" s="2" t="s">
        <v>16</v>
      </c>
      <c r="F121" s="2">
        <v>1505</v>
      </c>
      <c r="G121" s="2">
        <v>102</v>
      </c>
      <c r="H121" s="2">
        <f>VLOOKUP(Table28[[#This Row],[Product]],Table6[#All],2,FALSE)</f>
        <v>6.47</v>
      </c>
      <c r="I121" s="2">
        <f>Table28[[#This Row],[Cost Per Unit]]*Table28[[#This Row],[Units Sold]]</f>
        <v>659.93999999999994</v>
      </c>
    </row>
    <row r="122" spans="3:9" ht="21" x14ac:dyDescent="0.35">
      <c r="C122" s="2" t="s">
        <v>24</v>
      </c>
      <c r="D122" s="2" t="s">
        <v>10</v>
      </c>
      <c r="E122" s="2" t="s">
        <v>8</v>
      </c>
      <c r="F122" s="2">
        <v>6755</v>
      </c>
      <c r="G122" s="2">
        <v>252</v>
      </c>
      <c r="H122" s="2">
        <f>VLOOKUP(Table28[[#This Row],[Product]],Table6[#All],2,FALSE)</f>
        <v>14.49</v>
      </c>
      <c r="I122" s="2">
        <f>Table28[[#This Row],[Cost Per Unit]]*Table28[[#This Row],[Units Sold]]</f>
        <v>3651.48</v>
      </c>
    </row>
    <row r="123" spans="3:9" ht="21" x14ac:dyDescent="0.35">
      <c r="C123" s="2" t="s">
        <v>27</v>
      </c>
      <c r="D123" s="2" t="s">
        <v>7</v>
      </c>
      <c r="E123" s="2" t="s">
        <v>16</v>
      </c>
      <c r="F123" s="2">
        <v>11571</v>
      </c>
      <c r="G123" s="2">
        <v>138</v>
      </c>
      <c r="H123" s="2">
        <f>VLOOKUP(Table28[[#This Row],[Product]],Table6[#All],2,FALSE)</f>
        <v>6.47</v>
      </c>
      <c r="I123" s="2">
        <f>Table28[[#This Row],[Cost Per Unit]]*Table28[[#This Row],[Units Sold]]</f>
        <v>892.86</v>
      </c>
    </row>
    <row r="124" spans="3:9" ht="21" x14ac:dyDescent="0.35">
      <c r="C124" s="2" t="s">
        <v>6</v>
      </c>
      <c r="D124" s="2" t="s">
        <v>21</v>
      </c>
      <c r="E124" s="2" t="s">
        <v>19</v>
      </c>
      <c r="F124" s="2">
        <v>2541</v>
      </c>
      <c r="G124" s="2">
        <v>90</v>
      </c>
      <c r="H124" s="2">
        <f>VLOOKUP(Table28[[#This Row],[Product]],Table6[#All],2,FALSE)</f>
        <v>13.15</v>
      </c>
      <c r="I124" s="2">
        <f>Table28[[#This Row],[Cost Per Unit]]*Table28[[#This Row],[Units Sold]]</f>
        <v>1183.5</v>
      </c>
    </row>
    <row r="125" spans="3:9" ht="21" x14ac:dyDescent="0.35">
      <c r="C125" s="2" t="s">
        <v>14</v>
      </c>
      <c r="D125" s="2" t="s">
        <v>7</v>
      </c>
      <c r="E125" s="2" t="s">
        <v>8</v>
      </c>
      <c r="F125" s="2">
        <v>1526</v>
      </c>
      <c r="G125" s="2">
        <v>240</v>
      </c>
      <c r="H125" s="2">
        <f>VLOOKUP(Table28[[#This Row],[Product]],Table6[#All],2,FALSE)</f>
        <v>14.49</v>
      </c>
      <c r="I125" s="2">
        <f>Table28[[#This Row],[Cost Per Unit]]*Table28[[#This Row],[Units Sold]]</f>
        <v>3477.6</v>
      </c>
    </row>
    <row r="126" spans="3:9" ht="21" x14ac:dyDescent="0.35">
      <c r="C126" s="2" t="s">
        <v>6</v>
      </c>
      <c r="D126" s="2" t="s">
        <v>21</v>
      </c>
      <c r="E126" s="2" t="s">
        <v>13</v>
      </c>
      <c r="F126" s="2">
        <v>6125</v>
      </c>
      <c r="G126" s="2">
        <v>102</v>
      </c>
      <c r="H126" s="2">
        <f>VLOOKUP(Table28[[#This Row],[Product]],Table6[#All],2,FALSE)</f>
        <v>11.88</v>
      </c>
      <c r="I126" s="2">
        <f>Table28[[#This Row],[Cost Per Unit]]*Table28[[#This Row],[Units Sold]]</f>
        <v>1211.76</v>
      </c>
    </row>
    <row r="127" spans="3:9" ht="21" x14ac:dyDescent="0.35">
      <c r="C127" s="2" t="s">
        <v>14</v>
      </c>
      <c r="D127" s="2" t="s">
        <v>10</v>
      </c>
      <c r="E127" s="2" t="s">
        <v>40</v>
      </c>
      <c r="F127" s="2">
        <v>847</v>
      </c>
      <c r="G127" s="2">
        <v>129</v>
      </c>
      <c r="H127" s="2">
        <f>VLOOKUP(Table28[[#This Row],[Product]],Table6[#All],2,FALSE)</f>
        <v>16.73</v>
      </c>
      <c r="I127" s="2">
        <f>Table28[[#This Row],[Cost Per Unit]]*Table28[[#This Row],[Units Sold]]</f>
        <v>2158.17</v>
      </c>
    </row>
    <row r="128" spans="3:9" ht="21" x14ac:dyDescent="0.35">
      <c r="C128" s="2" t="s">
        <v>9</v>
      </c>
      <c r="D128" s="2" t="s">
        <v>10</v>
      </c>
      <c r="E128" s="2" t="s">
        <v>40</v>
      </c>
      <c r="F128" s="2">
        <v>4753</v>
      </c>
      <c r="G128" s="2">
        <v>300</v>
      </c>
      <c r="H128" s="2">
        <f>VLOOKUP(Table28[[#This Row],[Product]],Table6[#All],2,FALSE)</f>
        <v>16.73</v>
      </c>
      <c r="I128" s="2">
        <f>Table28[[#This Row],[Cost Per Unit]]*Table28[[#This Row],[Units Sold]]</f>
        <v>5019</v>
      </c>
    </row>
    <row r="129" spans="3:9" ht="21" x14ac:dyDescent="0.35">
      <c r="C129" s="2" t="s">
        <v>17</v>
      </c>
      <c r="D129" s="2" t="s">
        <v>21</v>
      </c>
      <c r="E129" s="2" t="s">
        <v>20</v>
      </c>
      <c r="F129" s="2">
        <v>959</v>
      </c>
      <c r="G129" s="2">
        <v>135</v>
      </c>
      <c r="H129" s="2">
        <f>VLOOKUP(Table28[[#This Row],[Product]],Table6[#All],2,FALSE)</f>
        <v>12.37</v>
      </c>
      <c r="I129" s="2">
        <f>Table28[[#This Row],[Cost Per Unit]]*Table28[[#This Row],[Units Sold]]</f>
        <v>1669.9499999999998</v>
      </c>
    </row>
    <row r="130" spans="3:9" ht="21" x14ac:dyDescent="0.35">
      <c r="C130" s="2" t="s">
        <v>24</v>
      </c>
      <c r="D130" s="2" t="s">
        <v>10</v>
      </c>
      <c r="E130" s="2" t="s">
        <v>39</v>
      </c>
      <c r="F130" s="2">
        <v>2793</v>
      </c>
      <c r="G130" s="2">
        <v>114</v>
      </c>
      <c r="H130" s="2">
        <f>VLOOKUP(Table28[[#This Row],[Product]],Table6[#All],2,FALSE)</f>
        <v>4.97</v>
      </c>
      <c r="I130" s="2">
        <f>Table28[[#This Row],[Cost Per Unit]]*Table28[[#This Row],[Units Sold]]</f>
        <v>566.57999999999993</v>
      </c>
    </row>
    <row r="131" spans="3:9" ht="21" x14ac:dyDescent="0.35">
      <c r="C131" s="2" t="s">
        <v>24</v>
      </c>
      <c r="D131" s="2" t="s">
        <v>10</v>
      </c>
      <c r="E131" s="2" t="s">
        <v>25</v>
      </c>
      <c r="F131" s="2">
        <v>4606</v>
      </c>
      <c r="G131" s="2">
        <v>63</v>
      </c>
      <c r="H131" s="2">
        <f>VLOOKUP(Table28[[#This Row],[Product]],Table6[#All],2,FALSE)</f>
        <v>11.7</v>
      </c>
      <c r="I131" s="2">
        <f>Table28[[#This Row],[Cost Per Unit]]*Table28[[#This Row],[Units Sold]]</f>
        <v>737.09999999999991</v>
      </c>
    </row>
    <row r="132" spans="3:9" ht="21" x14ac:dyDescent="0.35">
      <c r="C132" s="2" t="s">
        <v>24</v>
      </c>
      <c r="D132" s="2" t="s">
        <v>15</v>
      </c>
      <c r="E132" s="2" t="s">
        <v>33</v>
      </c>
      <c r="F132" s="2">
        <v>5551</v>
      </c>
      <c r="G132" s="2">
        <v>252</v>
      </c>
      <c r="H132" s="2">
        <f>VLOOKUP(Table28[[#This Row],[Product]],Table6[#All],2,FALSE)</f>
        <v>7.16</v>
      </c>
      <c r="I132" s="2">
        <f>Table28[[#This Row],[Cost Per Unit]]*Table28[[#This Row],[Units Sold]]</f>
        <v>1804.32</v>
      </c>
    </row>
    <row r="133" spans="3:9" ht="21" x14ac:dyDescent="0.35">
      <c r="C133" s="2" t="s">
        <v>36</v>
      </c>
      <c r="D133" s="2" t="s">
        <v>15</v>
      </c>
      <c r="E133" s="2" t="s">
        <v>11</v>
      </c>
      <c r="F133" s="2">
        <v>6657</v>
      </c>
      <c r="G133" s="2">
        <v>303</v>
      </c>
      <c r="H133" s="2">
        <f>VLOOKUP(Table28[[#This Row],[Product]],Table6[#All],2,FALSE)</f>
        <v>8.65</v>
      </c>
      <c r="I133" s="2">
        <f>Table28[[#This Row],[Cost Per Unit]]*Table28[[#This Row],[Units Sold]]</f>
        <v>2620.9500000000003</v>
      </c>
    </row>
    <row r="134" spans="3:9" ht="21" x14ac:dyDescent="0.35">
      <c r="C134" s="2" t="s">
        <v>24</v>
      </c>
      <c r="D134" s="2" t="s">
        <v>18</v>
      </c>
      <c r="E134" s="2" t="s">
        <v>29</v>
      </c>
      <c r="F134" s="2">
        <v>4438</v>
      </c>
      <c r="G134" s="2">
        <v>246</v>
      </c>
      <c r="H134" s="2">
        <f>VLOOKUP(Table28[[#This Row],[Product]],Table6[#All],2,FALSE)</f>
        <v>3.11</v>
      </c>
      <c r="I134" s="2">
        <f>Table28[[#This Row],[Cost Per Unit]]*Table28[[#This Row],[Units Sold]]</f>
        <v>765.06</v>
      </c>
    </row>
    <row r="135" spans="3:9" ht="21" x14ac:dyDescent="0.35">
      <c r="C135" s="2" t="s">
        <v>9</v>
      </c>
      <c r="D135" s="2" t="s">
        <v>21</v>
      </c>
      <c r="E135" s="2" t="s">
        <v>23</v>
      </c>
      <c r="F135" s="2">
        <v>168</v>
      </c>
      <c r="G135" s="2">
        <v>84</v>
      </c>
      <c r="H135" s="2">
        <f>VLOOKUP(Table28[[#This Row],[Product]],Table6[#All],2,FALSE)</f>
        <v>9.77</v>
      </c>
      <c r="I135" s="2">
        <f>Table28[[#This Row],[Cost Per Unit]]*Table28[[#This Row],[Units Sold]]</f>
        <v>820.68</v>
      </c>
    </row>
    <row r="136" spans="3:9" ht="21" x14ac:dyDescent="0.35">
      <c r="C136" s="2" t="s">
        <v>24</v>
      </c>
      <c r="D136" s="2" t="s">
        <v>31</v>
      </c>
      <c r="E136" s="2" t="s">
        <v>29</v>
      </c>
      <c r="F136" s="2">
        <v>7777</v>
      </c>
      <c r="G136" s="2">
        <v>39</v>
      </c>
      <c r="H136" s="2">
        <f>VLOOKUP(Table28[[#This Row],[Product]],Table6[#All],2,FALSE)</f>
        <v>3.11</v>
      </c>
      <c r="I136" s="2">
        <f>Table28[[#This Row],[Cost Per Unit]]*Table28[[#This Row],[Units Sold]]</f>
        <v>121.28999999999999</v>
      </c>
    </row>
    <row r="137" spans="3:9" ht="21" x14ac:dyDescent="0.35">
      <c r="C137" s="2" t="s">
        <v>26</v>
      </c>
      <c r="D137" s="2" t="s">
        <v>15</v>
      </c>
      <c r="E137" s="2" t="s">
        <v>29</v>
      </c>
      <c r="F137" s="2">
        <v>3339</v>
      </c>
      <c r="G137" s="2">
        <v>348</v>
      </c>
      <c r="H137" s="2">
        <f>VLOOKUP(Table28[[#This Row],[Product]],Table6[#All],2,FALSE)</f>
        <v>3.11</v>
      </c>
      <c r="I137" s="2">
        <f>Table28[[#This Row],[Cost Per Unit]]*Table28[[#This Row],[Units Sold]]</f>
        <v>1082.28</v>
      </c>
    </row>
    <row r="138" spans="3:9" ht="21" x14ac:dyDescent="0.35">
      <c r="C138" s="2" t="s">
        <v>24</v>
      </c>
      <c r="D138" s="2" t="s">
        <v>7</v>
      </c>
      <c r="E138" s="2" t="s">
        <v>20</v>
      </c>
      <c r="F138" s="2">
        <v>6391</v>
      </c>
      <c r="G138" s="2">
        <v>48</v>
      </c>
      <c r="H138" s="2">
        <f>VLOOKUP(Table28[[#This Row],[Product]],Table6[#All],2,FALSE)</f>
        <v>12.37</v>
      </c>
      <c r="I138" s="2">
        <f>Table28[[#This Row],[Cost Per Unit]]*Table28[[#This Row],[Units Sold]]</f>
        <v>593.76</v>
      </c>
    </row>
    <row r="139" spans="3:9" ht="21" x14ac:dyDescent="0.35">
      <c r="C139" s="2" t="s">
        <v>26</v>
      </c>
      <c r="D139" s="2" t="s">
        <v>7</v>
      </c>
      <c r="E139" s="2" t="s">
        <v>23</v>
      </c>
      <c r="F139" s="2">
        <v>518</v>
      </c>
      <c r="G139" s="2">
        <v>75</v>
      </c>
      <c r="H139" s="2">
        <f>VLOOKUP(Table28[[#This Row],[Product]],Table6[#All],2,FALSE)</f>
        <v>9.77</v>
      </c>
      <c r="I139" s="2">
        <f>Table28[[#This Row],[Cost Per Unit]]*Table28[[#This Row],[Units Sold]]</f>
        <v>732.75</v>
      </c>
    </row>
    <row r="140" spans="3:9" ht="21" x14ac:dyDescent="0.35">
      <c r="C140" s="2" t="s">
        <v>24</v>
      </c>
      <c r="D140" s="2" t="s">
        <v>21</v>
      </c>
      <c r="E140" s="2" t="s">
        <v>41</v>
      </c>
      <c r="F140" s="2">
        <v>5677</v>
      </c>
      <c r="G140" s="2">
        <v>258</v>
      </c>
      <c r="H140" s="2">
        <f>VLOOKUP(Table28[[#This Row],[Product]],Table6[#All],2,FALSE)</f>
        <v>10.38</v>
      </c>
      <c r="I140" s="2">
        <f>Table28[[#This Row],[Cost Per Unit]]*Table28[[#This Row],[Units Sold]]</f>
        <v>2678.0400000000004</v>
      </c>
    </row>
    <row r="141" spans="3:9" ht="21" x14ac:dyDescent="0.35">
      <c r="C141" s="2" t="s">
        <v>17</v>
      </c>
      <c r="D141" s="2" t="s">
        <v>18</v>
      </c>
      <c r="E141" s="2" t="s">
        <v>29</v>
      </c>
      <c r="F141" s="2">
        <v>6048</v>
      </c>
      <c r="G141" s="2">
        <v>27</v>
      </c>
      <c r="H141" s="2">
        <f>VLOOKUP(Table28[[#This Row],[Product]],Table6[#All],2,FALSE)</f>
        <v>3.11</v>
      </c>
      <c r="I141" s="2">
        <f>Table28[[#This Row],[Cost Per Unit]]*Table28[[#This Row],[Units Sold]]</f>
        <v>83.97</v>
      </c>
    </row>
    <row r="142" spans="3:9" ht="21" x14ac:dyDescent="0.35">
      <c r="C142" s="2" t="s">
        <v>9</v>
      </c>
      <c r="D142" s="2" t="s">
        <v>21</v>
      </c>
      <c r="E142" s="2" t="s">
        <v>11</v>
      </c>
      <c r="F142" s="2">
        <v>3752</v>
      </c>
      <c r="G142" s="2">
        <v>213</v>
      </c>
      <c r="H142" s="2">
        <f>VLOOKUP(Table28[[#This Row],[Product]],Table6[#All],2,FALSE)</f>
        <v>8.65</v>
      </c>
      <c r="I142" s="2">
        <f>Table28[[#This Row],[Cost Per Unit]]*Table28[[#This Row],[Units Sold]]</f>
        <v>1842.45</v>
      </c>
    </row>
    <row r="143" spans="3:9" ht="21" x14ac:dyDescent="0.35">
      <c r="C143" s="2" t="s">
        <v>26</v>
      </c>
      <c r="D143" s="2" t="s">
        <v>10</v>
      </c>
      <c r="E143" s="2" t="s">
        <v>33</v>
      </c>
      <c r="F143" s="2">
        <v>4480</v>
      </c>
      <c r="G143" s="2">
        <v>357</v>
      </c>
      <c r="H143" s="2">
        <f>VLOOKUP(Table28[[#This Row],[Product]],Table6[#All],2,FALSE)</f>
        <v>7.16</v>
      </c>
      <c r="I143" s="2">
        <f>Table28[[#This Row],[Cost Per Unit]]*Table28[[#This Row],[Units Sold]]</f>
        <v>2556.12</v>
      </c>
    </row>
    <row r="144" spans="3:9" ht="21" x14ac:dyDescent="0.35">
      <c r="C144" s="2" t="s">
        <v>12</v>
      </c>
      <c r="D144" s="2" t="s">
        <v>7</v>
      </c>
      <c r="E144" s="2" t="s">
        <v>13</v>
      </c>
      <c r="F144" s="2">
        <v>259</v>
      </c>
      <c r="G144" s="2">
        <v>207</v>
      </c>
      <c r="H144" s="2">
        <f>VLOOKUP(Table28[[#This Row],[Product]],Table6[#All],2,FALSE)</f>
        <v>11.88</v>
      </c>
      <c r="I144" s="2">
        <f>Table28[[#This Row],[Cost Per Unit]]*Table28[[#This Row],[Units Sold]]</f>
        <v>2459.1600000000003</v>
      </c>
    </row>
    <row r="145" spans="3:9" ht="21" x14ac:dyDescent="0.35">
      <c r="C145" s="2" t="s">
        <v>9</v>
      </c>
      <c r="D145" s="2" t="s">
        <v>7</v>
      </c>
      <c r="E145" s="2" t="s">
        <v>8</v>
      </c>
      <c r="F145" s="2">
        <v>42</v>
      </c>
      <c r="G145" s="2">
        <v>150</v>
      </c>
      <c r="H145" s="2">
        <f>VLOOKUP(Table28[[#This Row],[Product]],Table6[#All],2,FALSE)</f>
        <v>14.49</v>
      </c>
      <c r="I145" s="2">
        <f>Table28[[#This Row],[Cost Per Unit]]*Table28[[#This Row],[Units Sold]]</f>
        <v>2173.5</v>
      </c>
    </row>
    <row r="146" spans="3:9" ht="21" x14ac:dyDescent="0.35">
      <c r="C146" s="2" t="s">
        <v>14</v>
      </c>
      <c r="D146" s="2" t="s">
        <v>15</v>
      </c>
      <c r="E146" s="2" t="s">
        <v>43</v>
      </c>
      <c r="F146" s="2">
        <v>98</v>
      </c>
      <c r="G146" s="2">
        <v>204</v>
      </c>
      <c r="H146" s="2">
        <f>VLOOKUP(Table28[[#This Row],[Product]],Table6[#All],2,FALSE)</f>
        <v>5.6</v>
      </c>
      <c r="I146" s="2">
        <f>Table28[[#This Row],[Cost Per Unit]]*Table28[[#This Row],[Units Sold]]</f>
        <v>1142.3999999999999</v>
      </c>
    </row>
    <row r="147" spans="3:9" ht="21" x14ac:dyDescent="0.35">
      <c r="C147" s="2" t="s">
        <v>24</v>
      </c>
      <c r="D147" s="2" t="s">
        <v>10</v>
      </c>
      <c r="E147" s="2" t="s">
        <v>40</v>
      </c>
      <c r="F147" s="2">
        <v>2478</v>
      </c>
      <c r="G147" s="2">
        <v>21</v>
      </c>
      <c r="H147" s="2">
        <f>VLOOKUP(Table28[[#This Row],[Product]],Table6[#All],2,FALSE)</f>
        <v>16.73</v>
      </c>
      <c r="I147" s="2">
        <f>Table28[[#This Row],[Cost Per Unit]]*Table28[[#This Row],[Units Sold]]</f>
        <v>351.33</v>
      </c>
    </row>
    <row r="148" spans="3:9" ht="21" x14ac:dyDescent="0.35">
      <c r="C148" s="2" t="s">
        <v>14</v>
      </c>
      <c r="D148" s="2" t="s">
        <v>31</v>
      </c>
      <c r="E148" s="2" t="s">
        <v>20</v>
      </c>
      <c r="F148" s="2">
        <v>7847</v>
      </c>
      <c r="G148" s="2">
        <v>174</v>
      </c>
      <c r="H148" s="2">
        <f>VLOOKUP(Table28[[#This Row],[Product]],Table6[#All],2,FALSE)</f>
        <v>12.37</v>
      </c>
      <c r="I148" s="2">
        <f>Table28[[#This Row],[Cost Per Unit]]*Table28[[#This Row],[Units Sold]]</f>
        <v>2152.3799999999997</v>
      </c>
    </row>
    <row r="149" spans="3:9" ht="21" x14ac:dyDescent="0.35">
      <c r="C149" s="2" t="s">
        <v>27</v>
      </c>
      <c r="D149" s="2" t="s">
        <v>7</v>
      </c>
      <c r="E149" s="2" t="s">
        <v>29</v>
      </c>
      <c r="F149" s="2">
        <v>9926</v>
      </c>
      <c r="G149" s="2">
        <v>201</v>
      </c>
      <c r="H149" s="2">
        <f>VLOOKUP(Table28[[#This Row],[Product]],Table6[#All],2,FALSE)</f>
        <v>3.11</v>
      </c>
      <c r="I149" s="2">
        <f>Table28[[#This Row],[Cost Per Unit]]*Table28[[#This Row],[Units Sold]]</f>
        <v>625.11</v>
      </c>
    </row>
    <row r="150" spans="3:9" ht="21" x14ac:dyDescent="0.35">
      <c r="C150" s="2" t="s">
        <v>9</v>
      </c>
      <c r="D150" s="2" t="s">
        <v>21</v>
      </c>
      <c r="E150" s="2" t="s">
        <v>32</v>
      </c>
      <c r="F150" s="2">
        <v>819</v>
      </c>
      <c r="G150" s="2">
        <v>510</v>
      </c>
      <c r="H150" s="2">
        <f>VLOOKUP(Table28[[#This Row],[Product]],Table6[#All],2,FALSE)</f>
        <v>9.33</v>
      </c>
      <c r="I150" s="2">
        <f>Table28[[#This Row],[Cost Per Unit]]*Table28[[#This Row],[Units Sold]]</f>
        <v>4758.3</v>
      </c>
    </row>
    <row r="151" spans="3:9" ht="21" x14ac:dyDescent="0.35">
      <c r="C151" s="2" t="s">
        <v>17</v>
      </c>
      <c r="D151" s="2" t="s">
        <v>18</v>
      </c>
      <c r="E151" s="2" t="s">
        <v>33</v>
      </c>
      <c r="F151" s="2">
        <v>3052</v>
      </c>
      <c r="G151" s="2">
        <v>378</v>
      </c>
      <c r="H151" s="2">
        <f>VLOOKUP(Table28[[#This Row],[Product]],Table6[#All],2,FALSE)</f>
        <v>7.16</v>
      </c>
      <c r="I151" s="2">
        <f>Table28[[#This Row],[Cost Per Unit]]*Table28[[#This Row],[Units Sold]]</f>
        <v>2706.48</v>
      </c>
    </row>
    <row r="152" spans="3:9" ht="21" x14ac:dyDescent="0.35">
      <c r="C152" s="2" t="s">
        <v>12</v>
      </c>
      <c r="D152" s="2" t="s">
        <v>31</v>
      </c>
      <c r="E152" s="2" t="s">
        <v>42</v>
      </c>
      <c r="F152" s="2">
        <v>6832</v>
      </c>
      <c r="G152" s="2">
        <v>27</v>
      </c>
      <c r="H152" s="2">
        <f>VLOOKUP(Table28[[#This Row],[Product]],Table6[#All],2,FALSE)</f>
        <v>9</v>
      </c>
      <c r="I152" s="2">
        <f>Table28[[#This Row],[Cost Per Unit]]*Table28[[#This Row],[Units Sold]]</f>
        <v>243</v>
      </c>
    </row>
    <row r="153" spans="3:9" ht="21" x14ac:dyDescent="0.35">
      <c r="C153" s="2" t="s">
        <v>27</v>
      </c>
      <c r="D153" s="2" t="s">
        <v>18</v>
      </c>
      <c r="E153" s="2" t="s">
        <v>30</v>
      </c>
      <c r="F153" s="2">
        <v>2016</v>
      </c>
      <c r="G153" s="2">
        <v>117</v>
      </c>
      <c r="H153" s="2">
        <f>VLOOKUP(Table28[[#This Row],[Product]],Table6[#All],2,FALSE)</f>
        <v>8.7899999999999991</v>
      </c>
      <c r="I153" s="2">
        <f>Table28[[#This Row],[Cost Per Unit]]*Table28[[#This Row],[Units Sold]]</f>
        <v>1028.4299999999998</v>
      </c>
    </row>
    <row r="154" spans="3:9" ht="21" x14ac:dyDescent="0.35">
      <c r="C154" s="2" t="s">
        <v>17</v>
      </c>
      <c r="D154" s="2" t="s">
        <v>21</v>
      </c>
      <c r="E154" s="2" t="s">
        <v>42</v>
      </c>
      <c r="F154" s="2">
        <v>7322</v>
      </c>
      <c r="G154" s="2">
        <v>36</v>
      </c>
      <c r="H154" s="2">
        <f>VLOOKUP(Table28[[#This Row],[Product]],Table6[#All],2,FALSE)</f>
        <v>9</v>
      </c>
      <c r="I154" s="2">
        <f>Table28[[#This Row],[Cost Per Unit]]*Table28[[#This Row],[Units Sold]]</f>
        <v>324</v>
      </c>
    </row>
    <row r="155" spans="3:9" ht="21" x14ac:dyDescent="0.35">
      <c r="C155" s="2" t="s">
        <v>9</v>
      </c>
      <c r="D155" s="2" t="s">
        <v>10</v>
      </c>
      <c r="E155" s="2" t="s">
        <v>20</v>
      </c>
      <c r="F155" s="2">
        <v>357</v>
      </c>
      <c r="G155" s="2">
        <v>126</v>
      </c>
      <c r="H155" s="2">
        <f>VLOOKUP(Table28[[#This Row],[Product]],Table6[#All],2,FALSE)</f>
        <v>12.37</v>
      </c>
      <c r="I155" s="2">
        <f>Table28[[#This Row],[Cost Per Unit]]*Table28[[#This Row],[Units Sold]]</f>
        <v>1558.62</v>
      </c>
    </row>
    <row r="156" spans="3:9" ht="21" x14ac:dyDescent="0.35">
      <c r="C156" s="2" t="s">
        <v>12</v>
      </c>
      <c r="D156" s="2" t="s">
        <v>18</v>
      </c>
      <c r="E156" s="2" t="s">
        <v>19</v>
      </c>
      <c r="F156" s="2">
        <v>3192</v>
      </c>
      <c r="G156" s="2">
        <v>72</v>
      </c>
      <c r="H156" s="2">
        <f>VLOOKUP(Table28[[#This Row],[Product]],Table6[#All],2,FALSE)</f>
        <v>13.15</v>
      </c>
      <c r="I156" s="2">
        <f>Table28[[#This Row],[Cost Per Unit]]*Table28[[#This Row],[Units Sold]]</f>
        <v>946.80000000000007</v>
      </c>
    </row>
    <row r="157" spans="3:9" ht="21" x14ac:dyDescent="0.35">
      <c r="C157" s="2" t="s">
        <v>24</v>
      </c>
      <c r="D157" s="2" t="s">
        <v>15</v>
      </c>
      <c r="E157" s="2" t="s">
        <v>23</v>
      </c>
      <c r="F157" s="2">
        <v>8435</v>
      </c>
      <c r="G157" s="2">
        <v>42</v>
      </c>
      <c r="H157" s="2">
        <f>VLOOKUP(Table28[[#This Row],[Product]],Table6[#All],2,FALSE)</f>
        <v>9.77</v>
      </c>
      <c r="I157" s="2">
        <f>Table28[[#This Row],[Cost Per Unit]]*Table28[[#This Row],[Units Sold]]</f>
        <v>410.34</v>
      </c>
    </row>
    <row r="158" spans="3:9" ht="21" x14ac:dyDescent="0.35">
      <c r="C158" s="2" t="s">
        <v>6</v>
      </c>
      <c r="D158" s="2" t="s">
        <v>18</v>
      </c>
      <c r="E158" s="2" t="s">
        <v>33</v>
      </c>
      <c r="F158" s="2">
        <v>0</v>
      </c>
      <c r="G158" s="2">
        <v>135</v>
      </c>
      <c r="H158" s="2">
        <f>VLOOKUP(Table28[[#This Row],[Product]],Table6[#All],2,FALSE)</f>
        <v>7.16</v>
      </c>
      <c r="I158" s="2">
        <f>Table28[[#This Row],[Cost Per Unit]]*Table28[[#This Row],[Units Sold]]</f>
        <v>966.6</v>
      </c>
    </row>
    <row r="159" spans="3:9" ht="21" x14ac:dyDescent="0.35">
      <c r="C159" s="2" t="s">
        <v>24</v>
      </c>
      <c r="D159" s="2" t="s">
        <v>31</v>
      </c>
      <c r="E159" s="2" t="s">
        <v>39</v>
      </c>
      <c r="F159" s="2">
        <v>8862</v>
      </c>
      <c r="G159" s="2">
        <v>189</v>
      </c>
      <c r="H159" s="2">
        <f>VLOOKUP(Table28[[#This Row],[Product]],Table6[#All],2,FALSE)</f>
        <v>4.97</v>
      </c>
      <c r="I159" s="2">
        <f>Table28[[#This Row],[Cost Per Unit]]*Table28[[#This Row],[Units Sold]]</f>
        <v>939.32999999999993</v>
      </c>
    </row>
    <row r="160" spans="3:9" ht="21" x14ac:dyDescent="0.35">
      <c r="C160" s="2" t="s">
        <v>17</v>
      </c>
      <c r="D160" s="2" t="s">
        <v>7</v>
      </c>
      <c r="E160" s="2" t="s">
        <v>41</v>
      </c>
      <c r="F160" s="2">
        <v>3556</v>
      </c>
      <c r="G160" s="2">
        <v>459</v>
      </c>
      <c r="H160" s="2">
        <f>VLOOKUP(Table28[[#This Row],[Product]],Table6[#All],2,FALSE)</f>
        <v>10.38</v>
      </c>
      <c r="I160" s="2">
        <f>Table28[[#This Row],[Cost Per Unit]]*Table28[[#This Row],[Units Sold]]</f>
        <v>4764.42</v>
      </c>
    </row>
    <row r="161" spans="3:9" ht="21" x14ac:dyDescent="0.35">
      <c r="C161" s="2" t="s">
        <v>26</v>
      </c>
      <c r="D161" s="2" t="s">
        <v>31</v>
      </c>
      <c r="E161" s="2" t="s">
        <v>38</v>
      </c>
      <c r="F161" s="2">
        <v>7280</v>
      </c>
      <c r="G161" s="2">
        <v>201</v>
      </c>
      <c r="H161" s="2">
        <f>VLOOKUP(Table28[[#This Row],[Product]],Table6[#All],2,FALSE)</f>
        <v>11.73</v>
      </c>
      <c r="I161" s="2">
        <f>Table28[[#This Row],[Cost Per Unit]]*Table28[[#This Row],[Units Sold]]</f>
        <v>2357.73</v>
      </c>
    </row>
    <row r="162" spans="3:9" ht="21" x14ac:dyDescent="0.35">
      <c r="C162" s="2" t="s">
        <v>17</v>
      </c>
      <c r="D162" s="2" t="s">
        <v>31</v>
      </c>
      <c r="E162" s="2" t="s">
        <v>8</v>
      </c>
      <c r="F162" s="2">
        <v>3402</v>
      </c>
      <c r="G162" s="2">
        <v>366</v>
      </c>
      <c r="H162" s="2">
        <f>VLOOKUP(Table28[[#This Row],[Product]],Table6[#All],2,FALSE)</f>
        <v>14.49</v>
      </c>
      <c r="I162" s="2">
        <f>Table28[[#This Row],[Cost Per Unit]]*Table28[[#This Row],[Units Sold]]</f>
        <v>5303.34</v>
      </c>
    </row>
    <row r="163" spans="3:9" ht="21" x14ac:dyDescent="0.35">
      <c r="C163" s="2" t="s">
        <v>28</v>
      </c>
      <c r="D163" s="2" t="s">
        <v>7</v>
      </c>
      <c r="E163" s="2" t="s">
        <v>33</v>
      </c>
      <c r="F163" s="2">
        <v>4592</v>
      </c>
      <c r="G163" s="2">
        <v>324</v>
      </c>
      <c r="H163" s="2">
        <f>VLOOKUP(Table28[[#This Row],[Product]],Table6[#All],2,FALSE)</f>
        <v>7.16</v>
      </c>
      <c r="I163" s="2">
        <f>Table28[[#This Row],[Cost Per Unit]]*Table28[[#This Row],[Units Sold]]</f>
        <v>2319.84</v>
      </c>
    </row>
    <row r="164" spans="3:9" ht="21" x14ac:dyDescent="0.35">
      <c r="C164" s="2" t="s">
        <v>12</v>
      </c>
      <c r="D164" s="2" t="s">
        <v>10</v>
      </c>
      <c r="E164" s="2" t="s">
        <v>38</v>
      </c>
      <c r="F164" s="2">
        <v>7833</v>
      </c>
      <c r="G164" s="2">
        <v>243</v>
      </c>
      <c r="H164" s="2">
        <f>VLOOKUP(Table28[[#This Row],[Product]],Table6[#All],2,FALSE)</f>
        <v>11.73</v>
      </c>
      <c r="I164" s="2">
        <f>Table28[[#This Row],[Cost Per Unit]]*Table28[[#This Row],[Units Sold]]</f>
        <v>2850.3900000000003</v>
      </c>
    </row>
    <row r="165" spans="3:9" ht="21" x14ac:dyDescent="0.35">
      <c r="C165" s="2" t="s">
        <v>27</v>
      </c>
      <c r="D165" s="2" t="s">
        <v>18</v>
      </c>
      <c r="E165" s="2" t="s">
        <v>42</v>
      </c>
      <c r="F165" s="2">
        <v>7651</v>
      </c>
      <c r="G165" s="2">
        <v>213</v>
      </c>
      <c r="H165" s="2">
        <f>VLOOKUP(Table28[[#This Row],[Product]],Table6[#All],2,FALSE)</f>
        <v>9</v>
      </c>
      <c r="I165" s="2">
        <f>Table28[[#This Row],[Cost Per Unit]]*Table28[[#This Row],[Units Sold]]</f>
        <v>1917</v>
      </c>
    </row>
    <row r="166" spans="3:9" ht="21" x14ac:dyDescent="0.35">
      <c r="C166" s="2" t="s">
        <v>6</v>
      </c>
      <c r="D166" s="2" t="s">
        <v>10</v>
      </c>
      <c r="E166" s="2" t="s">
        <v>8</v>
      </c>
      <c r="F166" s="2">
        <v>2275</v>
      </c>
      <c r="G166" s="2">
        <v>447</v>
      </c>
      <c r="H166" s="2">
        <f>VLOOKUP(Table28[[#This Row],[Product]],Table6[#All],2,FALSE)</f>
        <v>14.49</v>
      </c>
      <c r="I166" s="2">
        <f>Table28[[#This Row],[Cost Per Unit]]*Table28[[#This Row],[Units Sold]]</f>
        <v>6477.03</v>
      </c>
    </row>
    <row r="167" spans="3:9" ht="21" x14ac:dyDescent="0.35">
      <c r="C167" s="2" t="s">
        <v>6</v>
      </c>
      <c r="D167" s="2" t="s">
        <v>21</v>
      </c>
      <c r="E167" s="2" t="s">
        <v>32</v>
      </c>
      <c r="F167" s="2">
        <v>5670</v>
      </c>
      <c r="G167" s="2">
        <v>297</v>
      </c>
      <c r="H167" s="2">
        <f>VLOOKUP(Table28[[#This Row],[Product]],Table6[#All],2,FALSE)</f>
        <v>9.33</v>
      </c>
      <c r="I167" s="2">
        <f>Table28[[#This Row],[Cost Per Unit]]*Table28[[#This Row],[Units Sold]]</f>
        <v>2771.01</v>
      </c>
    </row>
    <row r="168" spans="3:9" ht="21" x14ac:dyDescent="0.35">
      <c r="C168" s="2" t="s">
        <v>24</v>
      </c>
      <c r="D168" s="2" t="s">
        <v>10</v>
      </c>
      <c r="E168" s="2" t="s">
        <v>30</v>
      </c>
      <c r="F168" s="2">
        <v>2135</v>
      </c>
      <c r="G168" s="2">
        <v>27</v>
      </c>
      <c r="H168" s="2">
        <f>VLOOKUP(Table28[[#This Row],[Product]],Table6[#All],2,FALSE)</f>
        <v>8.7899999999999991</v>
      </c>
      <c r="I168" s="2">
        <f>Table28[[#This Row],[Cost Per Unit]]*Table28[[#This Row],[Units Sold]]</f>
        <v>237.32999999999998</v>
      </c>
    </row>
    <row r="169" spans="3:9" ht="21" x14ac:dyDescent="0.35">
      <c r="C169" s="2" t="s">
        <v>6</v>
      </c>
      <c r="D169" s="2" t="s">
        <v>31</v>
      </c>
      <c r="E169" s="2" t="s">
        <v>35</v>
      </c>
      <c r="F169" s="2">
        <v>2779</v>
      </c>
      <c r="G169" s="2">
        <v>75</v>
      </c>
      <c r="H169" s="2">
        <f>VLOOKUP(Table28[[#This Row],[Product]],Table6[#All],2,FALSE)</f>
        <v>6.49</v>
      </c>
      <c r="I169" s="2">
        <f>Table28[[#This Row],[Cost Per Unit]]*Table28[[#This Row],[Units Sold]]</f>
        <v>486.75</v>
      </c>
    </row>
    <row r="170" spans="3:9" ht="21" x14ac:dyDescent="0.35">
      <c r="C170" s="2" t="s">
        <v>36</v>
      </c>
      <c r="D170" s="2" t="s">
        <v>18</v>
      </c>
      <c r="E170" s="2" t="s">
        <v>20</v>
      </c>
      <c r="F170" s="2">
        <v>12950</v>
      </c>
      <c r="G170" s="2">
        <v>30</v>
      </c>
      <c r="H170" s="2">
        <f>VLOOKUP(Table28[[#This Row],[Product]],Table6[#All],2,FALSE)</f>
        <v>12.37</v>
      </c>
      <c r="I170" s="2">
        <f>Table28[[#This Row],[Cost Per Unit]]*Table28[[#This Row],[Units Sold]]</f>
        <v>371.09999999999997</v>
      </c>
    </row>
    <row r="171" spans="3:9" ht="21" x14ac:dyDescent="0.35">
      <c r="C171" s="2" t="s">
        <v>24</v>
      </c>
      <c r="D171" s="2" t="s">
        <v>15</v>
      </c>
      <c r="E171" s="2" t="s">
        <v>16</v>
      </c>
      <c r="F171" s="2">
        <v>2646</v>
      </c>
      <c r="G171" s="2">
        <v>177</v>
      </c>
      <c r="H171" s="2">
        <f>VLOOKUP(Table28[[#This Row],[Product]],Table6[#All],2,FALSE)</f>
        <v>6.47</v>
      </c>
      <c r="I171" s="2">
        <f>Table28[[#This Row],[Cost Per Unit]]*Table28[[#This Row],[Units Sold]]</f>
        <v>1145.19</v>
      </c>
    </row>
    <row r="172" spans="3:9" ht="21" x14ac:dyDescent="0.35">
      <c r="C172" s="2" t="s">
        <v>6</v>
      </c>
      <c r="D172" s="2" t="s">
        <v>31</v>
      </c>
      <c r="E172" s="2" t="s">
        <v>20</v>
      </c>
      <c r="F172" s="2">
        <v>3794</v>
      </c>
      <c r="G172" s="2">
        <v>159</v>
      </c>
      <c r="H172" s="2">
        <f>VLOOKUP(Table28[[#This Row],[Product]],Table6[#All],2,FALSE)</f>
        <v>12.37</v>
      </c>
      <c r="I172" s="2">
        <f>Table28[[#This Row],[Cost Per Unit]]*Table28[[#This Row],[Units Sold]]</f>
        <v>1966.83</v>
      </c>
    </row>
    <row r="173" spans="3:9" ht="21" x14ac:dyDescent="0.35">
      <c r="C173" s="2" t="s">
        <v>28</v>
      </c>
      <c r="D173" s="2" t="s">
        <v>10</v>
      </c>
      <c r="E173" s="2" t="s">
        <v>20</v>
      </c>
      <c r="F173" s="2">
        <v>819</v>
      </c>
      <c r="G173" s="2">
        <v>306</v>
      </c>
      <c r="H173" s="2">
        <f>VLOOKUP(Table28[[#This Row],[Product]],Table6[#All],2,FALSE)</f>
        <v>12.37</v>
      </c>
      <c r="I173" s="2">
        <f>Table28[[#This Row],[Cost Per Unit]]*Table28[[#This Row],[Units Sold]]</f>
        <v>3785.22</v>
      </c>
    </row>
    <row r="174" spans="3:9" ht="21" x14ac:dyDescent="0.35">
      <c r="C174" s="2" t="s">
        <v>28</v>
      </c>
      <c r="D174" s="2" t="s">
        <v>31</v>
      </c>
      <c r="E174" s="2" t="s">
        <v>34</v>
      </c>
      <c r="F174" s="2">
        <v>2583</v>
      </c>
      <c r="G174" s="2">
        <v>18</v>
      </c>
      <c r="H174" s="2">
        <f>VLOOKUP(Table28[[#This Row],[Product]],Table6[#All],2,FALSE)</f>
        <v>10.62</v>
      </c>
      <c r="I174" s="2">
        <f>Table28[[#This Row],[Cost Per Unit]]*Table28[[#This Row],[Units Sold]]</f>
        <v>191.16</v>
      </c>
    </row>
    <row r="175" spans="3:9" ht="21" x14ac:dyDescent="0.35">
      <c r="C175" s="2" t="s">
        <v>24</v>
      </c>
      <c r="D175" s="2" t="s">
        <v>10</v>
      </c>
      <c r="E175" s="2" t="s">
        <v>37</v>
      </c>
      <c r="F175" s="2">
        <v>4585</v>
      </c>
      <c r="G175" s="2">
        <v>240</v>
      </c>
      <c r="H175" s="2">
        <f>VLOOKUP(Table28[[#This Row],[Product]],Table6[#All],2,FALSE)</f>
        <v>7.64</v>
      </c>
      <c r="I175" s="2">
        <f>Table28[[#This Row],[Cost Per Unit]]*Table28[[#This Row],[Units Sold]]</f>
        <v>1833.6</v>
      </c>
    </row>
    <row r="176" spans="3:9" ht="21" x14ac:dyDescent="0.35">
      <c r="C176" s="2" t="s">
        <v>26</v>
      </c>
      <c r="D176" s="2" t="s">
        <v>31</v>
      </c>
      <c r="E176" s="2" t="s">
        <v>20</v>
      </c>
      <c r="F176" s="2">
        <v>1652</v>
      </c>
      <c r="G176" s="2">
        <v>93</v>
      </c>
      <c r="H176" s="2">
        <f>VLOOKUP(Table28[[#This Row],[Product]],Table6[#All],2,FALSE)</f>
        <v>12.37</v>
      </c>
      <c r="I176" s="2">
        <f>Table28[[#This Row],[Cost Per Unit]]*Table28[[#This Row],[Units Sold]]</f>
        <v>1150.4099999999999</v>
      </c>
    </row>
    <row r="177" spans="3:9" ht="21" x14ac:dyDescent="0.35">
      <c r="C177" s="2" t="s">
        <v>36</v>
      </c>
      <c r="D177" s="2" t="s">
        <v>31</v>
      </c>
      <c r="E177" s="2" t="s">
        <v>43</v>
      </c>
      <c r="F177" s="2">
        <v>4991</v>
      </c>
      <c r="G177" s="2">
        <v>9</v>
      </c>
      <c r="H177" s="2">
        <f>VLOOKUP(Table28[[#This Row],[Product]],Table6[#All],2,FALSE)</f>
        <v>5.6</v>
      </c>
      <c r="I177" s="2">
        <f>Table28[[#This Row],[Cost Per Unit]]*Table28[[#This Row],[Units Sold]]</f>
        <v>50.4</v>
      </c>
    </row>
    <row r="178" spans="3:9" ht="21" x14ac:dyDescent="0.35">
      <c r="C178" s="2" t="s">
        <v>9</v>
      </c>
      <c r="D178" s="2" t="s">
        <v>31</v>
      </c>
      <c r="E178" s="2" t="s">
        <v>30</v>
      </c>
      <c r="F178" s="2">
        <v>2009</v>
      </c>
      <c r="G178" s="2">
        <v>219</v>
      </c>
      <c r="H178" s="2">
        <f>VLOOKUP(Table28[[#This Row],[Product]],Table6[#All],2,FALSE)</f>
        <v>8.7899999999999991</v>
      </c>
      <c r="I178" s="2">
        <f>Table28[[#This Row],[Cost Per Unit]]*Table28[[#This Row],[Units Sold]]</f>
        <v>1925.0099999999998</v>
      </c>
    </row>
    <row r="179" spans="3:9" ht="21" x14ac:dyDescent="0.35">
      <c r="C179" s="2" t="s">
        <v>27</v>
      </c>
      <c r="D179" s="2" t="s">
        <v>18</v>
      </c>
      <c r="E179" s="2" t="s">
        <v>23</v>
      </c>
      <c r="F179" s="2">
        <v>1568</v>
      </c>
      <c r="G179" s="2">
        <v>141</v>
      </c>
      <c r="H179" s="2">
        <f>VLOOKUP(Table28[[#This Row],[Product]],Table6[#All],2,FALSE)</f>
        <v>9.77</v>
      </c>
      <c r="I179" s="2">
        <f>Table28[[#This Row],[Cost Per Unit]]*Table28[[#This Row],[Units Sold]]</f>
        <v>1377.57</v>
      </c>
    </row>
    <row r="180" spans="3:9" ht="21" x14ac:dyDescent="0.35">
      <c r="C180" s="2" t="s">
        <v>14</v>
      </c>
      <c r="D180" s="2" t="s">
        <v>7</v>
      </c>
      <c r="E180" s="2" t="s">
        <v>34</v>
      </c>
      <c r="F180" s="2">
        <v>3388</v>
      </c>
      <c r="G180" s="2">
        <v>123</v>
      </c>
      <c r="H180" s="2">
        <f>VLOOKUP(Table28[[#This Row],[Product]],Table6[#All],2,FALSE)</f>
        <v>10.62</v>
      </c>
      <c r="I180" s="2">
        <f>Table28[[#This Row],[Cost Per Unit]]*Table28[[#This Row],[Units Sold]]</f>
        <v>1306.26</v>
      </c>
    </row>
    <row r="181" spans="3:9" ht="21" x14ac:dyDescent="0.35">
      <c r="C181" s="2" t="s">
        <v>6</v>
      </c>
      <c r="D181" s="2" t="s">
        <v>21</v>
      </c>
      <c r="E181" s="2" t="s">
        <v>39</v>
      </c>
      <c r="F181" s="2">
        <v>623</v>
      </c>
      <c r="G181" s="2">
        <v>51</v>
      </c>
      <c r="H181" s="2">
        <f>VLOOKUP(Table28[[#This Row],[Product]],Table6[#All],2,FALSE)</f>
        <v>4.97</v>
      </c>
      <c r="I181" s="2">
        <f>Table28[[#This Row],[Cost Per Unit]]*Table28[[#This Row],[Units Sold]]</f>
        <v>253.47</v>
      </c>
    </row>
    <row r="182" spans="3:9" ht="21" x14ac:dyDescent="0.35">
      <c r="C182" s="2" t="s">
        <v>17</v>
      </c>
      <c r="D182" s="2" t="s">
        <v>15</v>
      </c>
      <c r="E182" s="2" t="s">
        <v>13</v>
      </c>
      <c r="F182" s="2">
        <v>10073</v>
      </c>
      <c r="G182" s="2">
        <v>120</v>
      </c>
      <c r="H182" s="2">
        <f>VLOOKUP(Table28[[#This Row],[Product]],Table6[#All],2,FALSE)</f>
        <v>11.88</v>
      </c>
      <c r="I182" s="2">
        <f>Table28[[#This Row],[Cost Per Unit]]*Table28[[#This Row],[Units Sold]]</f>
        <v>1425.6000000000001</v>
      </c>
    </row>
    <row r="183" spans="3:9" ht="21" x14ac:dyDescent="0.35">
      <c r="C183" s="2" t="s">
        <v>9</v>
      </c>
      <c r="D183" s="2" t="s">
        <v>18</v>
      </c>
      <c r="E183" s="2" t="s">
        <v>43</v>
      </c>
      <c r="F183" s="2">
        <v>1561</v>
      </c>
      <c r="G183" s="2">
        <v>27</v>
      </c>
      <c r="H183" s="2">
        <f>VLOOKUP(Table28[[#This Row],[Product]],Table6[#All],2,FALSE)</f>
        <v>5.6</v>
      </c>
      <c r="I183" s="2">
        <f>Table28[[#This Row],[Cost Per Unit]]*Table28[[#This Row],[Units Sold]]</f>
        <v>151.19999999999999</v>
      </c>
    </row>
    <row r="184" spans="3:9" ht="21" x14ac:dyDescent="0.35">
      <c r="C184" s="2" t="s">
        <v>12</v>
      </c>
      <c r="D184" s="2" t="s">
        <v>15</v>
      </c>
      <c r="E184" s="2" t="s">
        <v>40</v>
      </c>
      <c r="F184" s="2">
        <v>11522</v>
      </c>
      <c r="G184" s="2">
        <v>204</v>
      </c>
      <c r="H184" s="2">
        <f>VLOOKUP(Table28[[#This Row],[Product]],Table6[#All],2,FALSE)</f>
        <v>16.73</v>
      </c>
      <c r="I184" s="2">
        <f>Table28[[#This Row],[Cost Per Unit]]*Table28[[#This Row],[Units Sold]]</f>
        <v>3412.92</v>
      </c>
    </row>
    <row r="185" spans="3:9" ht="21" x14ac:dyDescent="0.35">
      <c r="C185" s="2" t="s">
        <v>17</v>
      </c>
      <c r="D185" s="2" t="s">
        <v>21</v>
      </c>
      <c r="E185" s="2" t="s">
        <v>32</v>
      </c>
      <c r="F185" s="2">
        <v>2317</v>
      </c>
      <c r="G185" s="2">
        <v>123</v>
      </c>
      <c r="H185" s="2">
        <f>VLOOKUP(Table28[[#This Row],[Product]],Table6[#All],2,FALSE)</f>
        <v>9.33</v>
      </c>
      <c r="I185" s="2">
        <f>Table28[[#This Row],[Cost Per Unit]]*Table28[[#This Row],[Units Sold]]</f>
        <v>1147.5899999999999</v>
      </c>
    </row>
    <row r="186" spans="3:9" ht="21" x14ac:dyDescent="0.35">
      <c r="C186" s="2" t="s">
        <v>36</v>
      </c>
      <c r="D186" s="2" t="s">
        <v>7</v>
      </c>
      <c r="E186" s="2" t="s">
        <v>41</v>
      </c>
      <c r="F186" s="2">
        <v>3059</v>
      </c>
      <c r="G186" s="2">
        <v>27</v>
      </c>
      <c r="H186" s="2">
        <f>VLOOKUP(Table28[[#This Row],[Product]],Table6[#All],2,FALSE)</f>
        <v>10.38</v>
      </c>
      <c r="I186" s="2">
        <f>Table28[[#This Row],[Cost Per Unit]]*Table28[[#This Row],[Units Sold]]</f>
        <v>280.26000000000005</v>
      </c>
    </row>
    <row r="187" spans="3:9" ht="21" x14ac:dyDescent="0.35">
      <c r="C187" s="2" t="s">
        <v>14</v>
      </c>
      <c r="D187" s="2" t="s">
        <v>7</v>
      </c>
      <c r="E187" s="2" t="s">
        <v>43</v>
      </c>
      <c r="F187" s="2">
        <v>2324</v>
      </c>
      <c r="G187" s="2">
        <v>177</v>
      </c>
      <c r="H187" s="2">
        <f>VLOOKUP(Table28[[#This Row],[Product]],Table6[#All],2,FALSE)</f>
        <v>5.6</v>
      </c>
      <c r="I187" s="2">
        <f>Table28[[#This Row],[Cost Per Unit]]*Table28[[#This Row],[Units Sold]]</f>
        <v>991.19999999999993</v>
      </c>
    </row>
    <row r="188" spans="3:9" ht="21" x14ac:dyDescent="0.35">
      <c r="C188" s="2" t="s">
        <v>28</v>
      </c>
      <c r="D188" s="2" t="s">
        <v>18</v>
      </c>
      <c r="E188" s="2" t="s">
        <v>43</v>
      </c>
      <c r="F188" s="2">
        <v>4956</v>
      </c>
      <c r="G188" s="2">
        <v>171</v>
      </c>
      <c r="H188" s="2">
        <f>VLOOKUP(Table28[[#This Row],[Product]],Table6[#All],2,FALSE)</f>
        <v>5.6</v>
      </c>
      <c r="I188" s="2">
        <f>Table28[[#This Row],[Cost Per Unit]]*Table28[[#This Row],[Units Sold]]</f>
        <v>957.59999999999991</v>
      </c>
    </row>
    <row r="189" spans="3:9" ht="21" x14ac:dyDescent="0.35">
      <c r="C189" s="2" t="s">
        <v>36</v>
      </c>
      <c r="D189" s="2" t="s">
        <v>31</v>
      </c>
      <c r="E189" s="2" t="s">
        <v>37</v>
      </c>
      <c r="F189" s="2">
        <v>5355</v>
      </c>
      <c r="G189" s="2">
        <v>204</v>
      </c>
      <c r="H189" s="2">
        <f>VLOOKUP(Table28[[#This Row],[Product]],Table6[#All],2,FALSE)</f>
        <v>7.64</v>
      </c>
      <c r="I189" s="2">
        <f>Table28[[#This Row],[Cost Per Unit]]*Table28[[#This Row],[Units Sold]]</f>
        <v>1558.56</v>
      </c>
    </row>
    <row r="190" spans="3:9" ht="21" x14ac:dyDescent="0.35">
      <c r="C190" s="2" t="s">
        <v>28</v>
      </c>
      <c r="D190" s="2" t="s">
        <v>31</v>
      </c>
      <c r="E190" s="2" t="s">
        <v>25</v>
      </c>
      <c r="F190" s="2">
        <v>7259</v>
      </c>
      <c r="G190" s="2">
        <v>276</v>
      </c>
      <c r="H190" s="2">
        <f>VLOOKUP(Table28[[#This Row],[Product]],Table6[#All],2,FALSE)</f>
        <v>11.7</v>
      </c>
      <c r="I190" s="2">
        <f>Table28[[#This Row],[Cost Per Unit]]*Table28[[#This Row],[Units Sold]]</f>
        <v>3229.2</v>
      </c>
    </row>
    <row r="191" spans="3:9" ht="21" x14ac:dyDescent="0.35">
      <c r="C191" s="2" t="s">
        <v>9</v>
      </c>
      <c r="D191" s="2" t="s">
        <v>7</v>
      </c>
      <c r="E191" s="2" t="s">
        <v>43</v>
      </c>
      <c r="F191" s="2">
        <v>6279</v>
      </c>
      <c r="G191" s="2">
        <v>45</v>
      </c>
      <c r="H191" s="2">
        <f>VLOOKUP(Table28[[#This Row],[Product]],Table6[#All],2,FALSE)</f>
        <v>5.6</v>
      </c>
      <c r="I191" s="2">
        <f>Table28[[#This Row],[Cost Per Unit]]*Table28[[#This Row],[Units Sold]]</f>
        <v>251.99999999999997</v>
      </c>
    </row>
    <row r="192" spans="3:9" ht="21" x14ac:dyDescent="0.35">
      <c r="C192" s="2" t="s">
        <v>6</v>
      </c>
      <c r="D192" s="2" t="s">
        <v>21</v>
      </c>
      <c r="E192" s="2" t="s">
        <v>33</v>
      </c>
      <c r="F192" s="2">
        <v>2541</v>
      </c>
      <c r="G192" s="2">
        <v>45</v>
      </c>
      <c r="H192" s="2">
        <f>VLOOKUP(Table28[[#This Row],[Product]],Table6[#All],2,FALSE)</f>
        <v>7.16</v>
      </c>
      <c r="I192" s="2">
        <f>Table28[[#This Row],[Cost Per Unit]]*Table28[[#This Row],[Units Sold]]</f>
        <v>322.2</v>
      </c>
    </row>
    <row r="193" spans="3:9" ht="21" x14ac:dyDescent="0.35">
      <c r="C193" s="2" t="s">
        <v>17</v>
      </c>
      <c r="D193" s="2" t="s">
        <v>10</v>
      </c>
      <c r="E193" s="2" t="s">
        <v>40</v>
      </c>
      <c r="F193" s="2">
        <v>3864</v>
      </c>
      <c r="G193" s="2">
        <v>177</v>
      </c>
      <c r="H193" s="2">
        <f>VLOOKUP(Table28[[#This Row],[Product]],Table6[#All],2,FALSE)</f>
        <v>16.73</v>
      </c>
      <c r="I193" s="2">
        <f>Table28[[#This Row],[Cost Per Unit]]*Table28[[#This Row],[Units Sold]]</f>
        <v>2961.21</v>
      </c>
    </row>
    <row r="194" spans="3:9" ht="21" x14ac:dyDescent="0.35">
      <c r="C194" s="2" t="s">
        <v>26</v>
      </c>
      <c r="D194" s="2" t="s">
        <v>15</v>
      </c>
      <c r="E194" s="2" t="s">
        <v>32</v>
      </c>
      <c r="F194" s="2">
        <v>6146</v>
      </c>
      <c r="G194" s="2">
        <v>63</v>
      </c>
      <c r="H194" s="2">
        <f>VLOOKUP(Table28[[#This Row],[Product]],Table6[#All],2,FALSE)</f>
        <v>9.33</v>
      </c>
      <c r="I194" s="2">
        <f>Table28[[#This Row],[Cost Per Unit]]*Table28[[#This Row],[Units Sold]]</f>
        <v>587.79</v>
      </c>
    </row>
    <row r="195" spans="3:9" ht="21" x14ac:dyDescent="0.35">
      <c r="C195" s="2" t="s">
        <v>12</v>
      </c>
      <c r="D195" s="2" t="s">
        <v>18</v>
      </c>
      <c r="E195" s="2" t="s">
        <v>16</v>
      </c>
      <c r="F195" s="2">
        <v>2639</v>
      </c>
      <c r="G195" s="2">
        <v>204</v>
      </c>
      <c r="H195" s="2">
        <f>VLOOKUP(Table28[[#This Row],[Product]],Table6[#All],2,FALSE)</f>
        <v>6.47</v>
      </c>
      <c r="I195" s="2">
        <f>Table28[[#This Row],[Cost Per Unit]]*Table28[[#This Row],[Units Sold]]</f>
        <v>1319.8799999999999</v>
      </c>
    </row>
    <row r="196" spans="3:9" ht="21" x14ac:dyDescent="0.35">
      <c r="C196" s="2" t="s">
        <v>9</v>
      </c>
      <c r="D196" s="2" t="s">
        <v>7</v>
      </c>
      <c r="E196" s="2" t="s">
        <v>23</v>
      </c>
      <c r="F196" s="2">
        <v>1890</v>
      </c>
      <c r="G196" s="2">
        <v>195</v>
      </c>
      <c r="H196" s="2">
        <f>VLOOKUP(Table28[[#This Row],[Product]],Table6[#All],2,FALSE)</f>
        <v>9.77</v>
      </c>
      <c r="I196" s="2">
        <f>Table28[[#This Row],[Cost Per Unit]]*Table28[[#This Row],[Units Sold]]</f>
        <v>1905.1499999999999</v>
      </c>
    </row>
    <row r="197" spans="3:9" ht="21" x14ac:dyDescent="0.35">
      <c r="C197" s="2" t="s">
        <v>24</v>
      </c>
      <c r="D197" s="2" t="s">
        <v>31</v>
      </c>
      <c r="E197" s="2" t="s">
        <v>25</v>
      </c>
      <c r="F197" s="2">
        <v>1932</v>
      </c>
      <c r="G197" s="2">
        <v>369</v>
      </c>
      <c r="H197" s="2">
        <f>VLOOKUP(Table28[[#This Row],[Product]],Table6[#All],2,FALSE)</f>
        <v>11.7</v>
      </c>
      <c r="I197" s="2">
        <f>Table28[[#This Row],[Cost Per Unit]]*Table28[[#This Row],[Units Sold]]</f>
        <v>4317.3</v>
      </c>
    </row>
    <row r="198" spans="3:9" ht="21" x14ac:dyDescent="0.35">
      <c r="C198" s="2" t="s">
        <v>28</v>
      </c>
      <c r="D198" s="2" t="s">
        <v>31</v>
      </c>
      <c r="E198" s="2" t="s">
        <v>19</v>
      </c>
      <c r="F198" s="2">
        <v>6300</v>
      </c>
      <c r="G198" s="2">
        <v>42</v>
      </c>
      <c r="H198" s="2">
        <f>VLOOKUP(Table28[[#This Row],[Product]],Table6[#All],2,FALSE)</f>
        <v>13.15</v>
      </c>
      <c r="I198" s="2">
        <f>Table28[[#This Row],[Cost Per Unit]]*Table28[[#This Row],[Units Sold]]</f>
        <v>552.30000000000007</v>
      </c>
    </row>
    <row r="199" spans="3:9" ht="21" x14ac:dyDescent="0.35">
      <c r="C199" s="2" t="s">
        <v>17</v>
      </c>
      <c r="D199" s="2" t="s">
        <v>7</v>
      </c>
      <c r="E199" s="2" t="s">
        <v>8</v>
      </c>
      <c r="F199" s="2">
        <v>560</v>
      </c>
      <c r="G199" s="2">
        <v>81</v>
      </c>
      <c r="H199" s="2">
        <f>VLOOKUP(Table28[[#This Row],[Product]],Table6[#All],2,FALSE)</f>
        <v>14.49</v>
      </c>
      <c r="I199" s="2">
        <f>Table28[[#This Row],[Cost Per Unit]]*Table28[[#This Row],[Units Sold]]</f>
        <v>1173.69</v>
      </c>
    </row>
    <row r="200" spans="3:9" ht="21" x14ac:dyDescent="0.35">
      <c r="C200" s="2" t="s">
        <v>12</v>
      </c>
      <c r="D200" s="2" t="s">
        <v>7</v>
      </c>
      <c r="E200" s="2" t="s">
        <v>43</v>
      </c>
      <c r="F200" s="2">
        <v>2856</v>
      </c>
      <c r="G200" s="2">
        <v>246</v>
      </c>
      <c r="H200" s="2">
        <f>VLOOKUP(Table28[[#This Row],[Product]],Table6[#All],2,FALSE)</f>
        <v>5.6</v>
      </c>
      <c r="I200" s="2">
        <f>Table28[[#This Row],[Cost Per Unit]]*Table28[[#This Row],[Units Sold]]</f>
        <v>1377.6</v>
      </c>
    </row>
    <row r="201" spans="3:9" ht="21" x14ac:dyDescent="0.35">
      <c r="C201" s="2" t="s">
        <v>12</v>
      </c>
      <c r="D201" s="2" t="s">
        <v>31</v>
      </c>
      <c r="E201" s="2" t="s">
        <v>29</v>
      </c>
      <c r="F201" s="2">
        <v>707</v>
      </c>
      <c r="G201" s="2">
        <v>174</v>
      </c>
      <c r="H201" s="2">
        <f>VLOOKUP(Table28[[#This Row],[Product]],Table6[#All],2,FALSE)</f>
        <v>3.11</v>
      </c>
      <c r="I201" s="2">
        <f>Table28[[#This Row],[Cost Per Unit]]*Table28[[#This Row],[Units Sold]]</f>
        <v>541.14</v>
      </c>
    </row>
    <row r="202" spans="3:9" ht="21" x14ac:dyDescent="0.35">
      <c r="C202" s="2" t="s">
        <v>9</v>
      </c>
      <c r="D202" s="2" t="s">
        <v>10</v>
      </c>
      <c r="E202" s="2" t="s">
        <v>8</v>
      </c>
      <c r="F202" s="2">
        <v>3598</v>
      </c>
      <c r="G202" s="2">
        <v>81</v>
      </c>
      <c r="H202" s="2">
        <f>VLOOKUP(Table28[[#This Row],[Product]],Table6[#All],2,FALSE)</f>
        <v>14.49</v>
      </c>
      <c r="I202" s="2">
        <f>Table28[[#This Row],[Cost Per Unit]]*Table28[[#This Row],[Units Sold]]</f>
        <v>1173.69</v>
      </c>
    </row>
    <row r="203" spans="3:9" ht="21" x14ac:dyDescent="0.35">
      <c r="C203" s="2" t="s">
        <v>6</v>
      </c>
      <c r="D203" s="2" t="s">
        <v>10</v>
      </c>
      <c r="E203" s="2" t="s">
        <v>23</v>
      </c>
      <c r="F203" s="2">
        <v>6853</v>
      </c>
      <c r="G203" s="2">
        <v>372</v>
      </c>
      <c r="H203" s="2">
        <f>VLOOKUP(Table28[[#This Row],[Product]],Table6[#All],2,FALSE)</f>
        <v>9.77</v>
      </c>
      <c r="I203" s="2">
        <f>Table28[[#This Row],[Cost Per Unit]]*Table28[[#This Row],[Units Sold]]</f>
        <v>3634.44</v>
      </c>
    </row>
    <row r="204" spans="3:9" ht="21" x14ac:dyDescent="0.35">
      <c r="C204" s="2" t="s">
        <v>6</v>
      </c>
      <c r="D204" s="2" t="s">
        <v>10</v>
      </c>
      <c r="E204" s="2" t="s">
        <v>30</v>
      </c>
      <c r="F204" s="2">
        <v>4725</v>
      </c>
      <c r="G204" s="2">
        <v>174</v>
      </c>
      <c r="H204" s="2">
        <f>VLOOKUP(Table28[[#This Row],[Product]],Table6[#All],2,FALSE)</f>
        <v>8.7899999999999991</v>
      </c>
      <c r="I204" s="2">
        <f>Table28[[#This Row],[Cost Per Unit]]*Table28[[#This Row],[Units Sold]]</f>
        <v>1529.4599999999998</v>
      </c>
    </row>
    <row r="205" spans="3:9" ht="21" x14ac:dyDescent="0.35">
      <c r="C205" s="2" t="s">
        <v>14</v>
      </c>
      <c r="D205" s="2" t="s">
        <v>15</v>
      </c>
      <c r="E205" s="2" t="s">
        <v>11</v>
      </c>
      <c r="F205" s="2">
        <v>10304</v>
      </c>
      <c r="G205" s="2">
        <v>84</v>
      </c>
      <c r="H205" s="2">
        <f>VLOOKUP(Table28[[#This Row],[Product]],Table6[#All],2,FALSE)</f>
        <v>8.65</v>
      </c>
      <c r="I205" s="2">
        <f>Table28[[#This Row],[Cost Per Unit]]*Table28[[#This Row],[Units Sold]]</f>
        <v>726.6</v>
      </c>
    </row>
    <row r="206" spans="3:9" ht="21" x14ac:dyDescent="0.35">
      <c r="C206" s="2" t="s">
        <v>14</v>
      </c>
      <c r="D206" s="2" t="s">
        <v>31</v>
      </c>
      <c r="E206" s="2" t="s">
        <v>30</v>
      </c>
      <c r="F206" s="2">
        <v>1274</v>
      </c>
      <c r="G206" s="2">
        <v>225</v>
      </c>
      <c r="H206" s="2">
        <f>VLOOKUP(Table28[[#This Row],[Product]],Table6[#All],2,FALSE)</f>
        <v>8.7899999999999991</v>
      </c>
      <c r="I206" s="2">
        <f>Table28[[#This Row],[Cost Per Unit]]*Table28[[#This Row],[Units Sold]]</f>
        <v>1977.7499999999998</v>
      </c>
    </row>
    <row r="207" spans="3:9" ht="21" x14ac:dyDescent="0.35">
      <c r="C207" s="2" t="s">
        <v>26</v>
      </c>
      <c r="D207" s="2" t="s">
        <v>15</v>
      </c>
      <c r="E207" s="2" t="s">
        <v>8</v>
      </c>
      <c r="F207" s="2">
        <v>1526</v>
      </c>
      <c r="G207" s="2">
        <v>105</v>
      </c>
      <c r="H207" s="2">
        <f>VLOOKUP(Table28[[#This Row],[Product]],Table6[#All],2,FALSE)</f>
        <v>14.49</v>
      </c>
      <c r="I207" s="2">
        <f>Table28[[#This Row],[Cost Per Unit]]*Table28[[#This Row],[Units Sold]]</f>
        <v>1521.45</v>
      </c>
    </row>
    <row r="208" spans="3:9" ht="21" x14ac:dyDescent="0.35">
      <c r="C208" s="2" t="s">
        <v>6</v>
      </c>
      <c r="D208" s="2" t="s">
        <v>18</v>
      </c>
      <c r="E208" s="2" t="s">
        <v>41</v>
      </c>
      <c r="F208" s="2">
        <v>3101</v>
      </c>
      <c r="G208" s="2">
        <v>225</v>
      </c>
      <c r="H208" s="2">
        <f>VLOOKUP(Table28[[#This Row],[Product]],Table6[#All],2,FALSE)</f>
        <v>10.38</v>
      </c>
      <c r="I208" s="2">
        <f>Table28[[#This Row],[Cost Per Unit]]*Table28[[#This Row],[Units Sold]]</f>
        <v>2335.5</v>
      </c>
    </row>
    <row r="209" spans="3:9" ht="21" x14ac:dyDescent="0.35">
      <c r="C209" s="2" t="s">
        <v>27</v>
      </c>
      <c r="D209" s="2" t="s">
        <v>7</v>
      </c>
      <c r="E209" s="2" t="s">
        <v>25</v>
      </c>
      <c r="F209" s="2">
        <v>1057</v>
      </c>
      <c r="G209" s="2">
        <v>54</v>
      </c>
      <c r="H209" s="2">
        <f>VLOOKUP(Table28[[#This Row],[Product]],Table6[#All],2,FALSE)</f>
        <v>11.7</v>
      </c>
      <c r="I209" s="2">
        <f>Table28[[#This Row],[Cost Per Unit]]*Table28[[#This Row],[Units Sold]]</f>
        <v>631.79999999999995</v>
      </c>
    </row>
    <row r="210" spans="3:9" ht="21" x14ac:dyDescent="0.35">
      <c r="C210" s="2" t="s">
        <v>24</v>
      </c>
      <c r="D210" s="2" t="s">
        <v>7</v>
      </c>
      <c r="E210" s="2" t="s">
        <v>43</v>
      </c>
      <c r="F210" s="2">
        <v>5306</v>
      </c>
      <c r="G210" s="2">
        <v>0</v>
      </c>
      <c r="H210" s="2">
        <f>VLOOKUP(Table28[[#This Row],[Product]],Table6[#All],2,FALSE)</f>
        <v>5.6</v>
      </c>
      <c r="I210" s="2">
        <f>Table28[[#This Row],[Cost Per Unit]]*Table28[[#This Row],[Units Sold]]</f>
        <v>0</v>
      </c>
    </row>
    <row r="211" spans="3:9" ht="21" x14ac:dyDescent="0.35">
      <c r="C211" s="2" t="s">
        <v>26</v>
      </c>
      <c r="D211" s="2" t="s">
        <v>18</v>
      </c>
      <c r="E211" s="2" t="s">
        <v>39</v>
      </c>
      <c r="F211" s="2">
        <v>4018</v>
      </c>
      <c r="G211" s="2">
        <v>171</v>
      </c>
      <c r="H211" s="2">
        <f>VLOOKUP(Table28[[#This Row],[Product]],Table6[#All],2,FALSE)</f>
        <v>4.97</v>
      </c>
      <c r="I211" s="2">
        <f>Table28[[#This Row],[Cost Per Unit]]*Table28[[#This Row],[Units Sold]]</f>
        <v>849.87</v>
      </c>
    </row>
    <row r="212" spans="3:9" ht="21" x14ac:dyDescent="0.35">
      <c r="C212" s="2" t="s">
        <v>12</v>
      </c>
      <c r="D212" s="2" t="s">
        <v>31</v>
      </c>
      <c r="E212" s="2" t="s">
        <v>30</v>
      </c>
      <c r="F212" s="2">
        <v>938</v>
      </c>
      <c r="G212" s="2">
        <v>189</v>
      </c>
      <c r="H212" s="2">
        <f>VLOOKUP(Table28[[#This Row],[Product]],Table6[#All],2,FALSE)</f>
        <v>8.7899999999999991</v>
      </c>
      <c r="I212" s="2">
        <f>Table28[[#This Row],[Cost Per Unit]]*Table28[[#This Row],[Units Sold]]</f>
        <v>1661.31</v>
      </c>
    </row>
    <row r="213" spans="3:9" ht="21" x14ac:dyDescent="0.35">
      <c r="C213" s="2" t="s">
        <v>24</v>
      </c>
      <c r="D213" s="2" t="s">
        <v>21</v>
      </c>
      <c r="E213" s="2" t="s">
        <v>16</v>
      </c>
      <c r="F213" s="2">
        <v>1778</v>
      </c>
      <c r="G213" s="2">
        <v>270</v>
      </c>
      <c r="H213" s="2">
        <f>VLOOKUP(Table28[[#This Row],[Product]],Table6[#All],2,FALSE)</f>
        <v>6.47</v>
      </c>
      <c r="I213" s="2">
        <f>Table28[[#This Row],[Cost Per Unit]]*Table28[[#This Row],[Units Sold]]</f>
        <v>1746.8999999999999</v>
      </c>
    </row>
    <row r="214" spans="3:9" ht="21" x14ac:dyDescent="0.35">
      <c r="C214" s="2" t="s">
        <v>17</v>
      </c>
      <c r="D214" s="2" t="s">
        <v>18</v>
      </c>
      <c r="E214" s="2" t="s">
        <v>8</v>
      </c>
      <c r="F214" s="2">
        <v>1638</v>
      </c>
      <c r="G214" s="2">
        <v>63</v>
      </c>
      <c r="H214" s="2">
        <f>VLOOKUP(Table28[[#This Row],[Product]],Table6[#All],2,FALSE)</f>
        <v>14.49</v>
      </c>
      <c r="I214" s="2">
        <f>Table28[[#This Row],[Cost Per Unit]]*Table28[[#This Row],[Units Sold]]</f>
        <v>912.87</v>
      </c>
    </row>
    <row r="215" spans="3:9" ht="21" x14ac:dyDescent="0.35">
      <c r="C215" s="2" t="s">
        <v>14</v>
      </c>
      <c r="D215" s="2" t="s">
        <v>21</v>
      </c>
      <c r="E215" s="2" t="s">
        <v>19</v>
      </c>
      <c r="F215" s="2">
        <v>154</v>
      </c>
      <c r="G215" s="2">
        <v>21</v>
      </c>
      <c r="H215" s="2">
        <f>VLOOKUP(Table28[[#This Row],[Product]],Table6[#All],2,FALSE)</f>
        <v>13.15</v>
      </c>
      <c r="I215" s="2">
        <f>Table28[[#This Row],[Cost Per Unit]]*Table28[[#This Row],[Units Sold]]</f>
        <v>276.15000000000003</v>
      </c>
    </row>
    <row r="216" spans="3:9" ht="21" x14ac:dyDescent="0.35">
      <c r="C216" s="2" t="s">
        <v>24</v>
      </c>
      <c r="D216" s="2" t="s">
        <v>7</v>
      </c>
      <c r="E216" s="2" t="s">
        <v>23</v>
      </c>
      <c r="F216" s="2">
        <v>9835</v>
      </c>
      <c r="G216" s="2">
        <v>207</v>
      </c>
      <c r="H216" s="2">
        <f>VLOOKUP(Table28[[#This Row],[Product]],Table6[#All],2,FALSE)</f>
        <v>9.77</v>
      </c>
      <c r="I216" s="2">
        <f>Table28[[#This Row],[Cost Per Unit]]*Table28[[#This Row],[Units Sold]]</f>
        <v>2022.3899999999999</v>
      </c>
    </row>
    <row r="217" spans="3:9" ht="21" x14ac:dyDescent="0.35">
      <c r="C217" s="2" t="s">
        <v>12</v>
      </c>
      <c r="D217" s="2" t="s">
        <v>7</v>
      </c>
      <c r="E217" s="2" t="s">
        <v>34</v>
      </c>
      <c r="F217" s="2">
        <v>7273</v>
      </c>
      <c r="G217" s="2">
        <v>96</v>
      </c>
      <c r="H217" s="2">
        <f>VLOOKUP(Table28[[#This Row],[Product]],Table6[#All],2,FALSE)</f>
        <v>10.62</v>
      </c>
      <c r="I217" s="2">
        <f>Table28[[#This Row],[Cost Per Unit]]*Table28[[#This Row],[Units Sold]]</f>
        <v>1019.52</v>
      </c>
    </row>
    <row r="218" spans="3:9" ht="21" x14ac:dyDescent="0.35">
      <c r="C218" s="2" t="s">
        <v>26</v>
      </c>
      <c r="D218" s="2" t="s">
        <v>18</v>
      </c>
      <c r="E218" s="2" t="s">
        <v>23</v>
      </c>
      <c r="F218" s="2">
        <v>6909</v>
      </c>
      <c r="G218" s="2">
        <v>81</v>
      </c>
      <c r="H218" s="2">
        <f>VLOOKUP(Table28[[#This Row],[Product]],Table6[#All],2,FALSE)</f>
        <v>9.77</v>
      </c>
      <c r="I218" s="2">
        <f>Table28[[#This Row],[Cost Per Unit]]*Table28[[#This Row],[Units Sold]]</f>
        <v>791.37</v>
      </c>
    </row>
    <row r="219" spans="3:9" ht="21" x14ac:dyDescent="0.35">
      <c r="C219" s="2" t="s">
        <v>12</v>
      </c>
      <c r="D219" s="2" t="s">
        <v>18</v>
      </c>
      <c r="E219" s="2" t="s">
        <v>39</v>
      </c>
      <c r="F219" s="2">
        <v>3920</v>
      </c>
      <c r="G219" s="2">
        <v>306</v>
      </c>
      <c r="H219" s="2">
        <f>VLOOKUP(Table28[[#This Row],[Product]],Table6[#All],2,FALSE)</f>
        <v>4.97</v>
      </c>
      <c r="I219" s="2">
        <f>Table28[[#This Row],[Cost Per Unit]]*Table28[[#This Row],[Units Sold]]</f>
        <v>1520.82</v>
      </c>
    </row>
    <row r="220" spans="3:9" ht="21" x14ac:dyDescent="0.35">
      <c r="C220" s="2" t="s">
        <v>36</v>
      </c>
      <c r="D220" s="2" t="s">
        <v>18</v>
      </c>
      <c r="E220" s="2" t="s">
        <v>42</v>
      </c>
      <c r="F220" s="2">
        <v>4858</v>
      </c>
      <c r="G220" s="2">
        <v>279</v>
      </c>
      <c r="H220" s="2">
        <f>VLOOKUP(Table28[[#This Row],[Product]],Table6[#All],2,FALSE)</f>
        <v>9</v>
      </c>
      <c r="I220" s="2">
        <f>Table28[[#This Row],[Cost Per Unit]]*Table28[[#This Row],[Units Sold]]</f>
        <v>2511</v>
      </c>
    </row>
    <row r="221" spans="3:9" ht="21" x14ac:dyDescent="0.35">
      <c r="C221" s="2" t="s">
        <v>27</v>
      </c>
      <c r="D221" s="2" t="s">
        <v>21</v>
      </c>
      <c r="E221" s="2" t="s">
        <v>13</v>
      </c>
      <c r="F221" s="2">
        <v>3549</v>
      </c>
      <c r="G221" s="2">
        <v>3</v>
      </c>
      <c r="H221" s="2">
        <f>VLOOKUP(Table28[[#This Row],[Product]],Table6[#All],2,FALSE)</f>
        <v>11.88</v>
      </c>
      <c r="I221" s="2">
        <f>Table28[[#This Row],[Cost Per Unit]]*Table28[[#This Row],[Units Sold]]</f>
        <v>35.64</v>
      </c>
    </row>
    <row r="222" spans="3:9" ht="21" x14ac:dyDescent="0.35">
      <c r="C222" s="2" t="s">
        <v>24</v>
      </c>
      <c r="D222" s="2" t="s">
        <v>18</v>
      </c>
      <c r="E222" s="2" t="s">
        <v>40</v>
      </c>
      <c r="F222" s="2">
        <v>966</v>
      </c>
      <c r="G222" s="2">
        <v>198</v>
      </c>
      <c r="H222" s="2">
        <f>VLOOKUP(Table28[[#This Row],[Product]],Table6[#All],2,FALSE)</f>
        <v>16.73</v>
      </c>
      <c r="I222" s="2">
        <f>Table28[[#This Row],[Cost Per Unit]]*Table28[[#This Row],[Units Sold]]</f>
        <v>3312.54</v>
      </c>
    </row>
    <row r="223" spans="3:9" ht="21" x14ac:dyDescent="0.35">
      <c r="C223" s="2" t="s">
        <v>26</v>
      </c>
      <c r="D223" s="2" t="s">
        <v>18</v>
      </c>
      <c r="E223" s="2" t="s">
        <v>16</v>
      </c>
      <c r="F223" s="2">
        <v>385</v>
      </c>
      <c r="G223" s="2">
        <v>249</v>
      </c>
      <c r="H223" s="2">
        <f>VLOOKUP(Table28[[#This Row],[Product]],Table6[#All],2,FALSE)</f>
        <v>6.47</v>
      </c>
      <c r="I223" s="2">
        <f>Table28[[#This Row],[Cost Per Unit]]*Table28[[#This Row],[Units Sold]]</f>
        <v>1611.03</v>
      </c>
    </row>
    <row r="224" spans="3:9" ht="21" x14ac:dyDescent="0.35">
      <c r="C224" s="2" t="s">
        <v>17</v>
      </c>
      <c r="D224" s="2" t="s">
        <v>31</v>
      </c>
      <c r="E224" s="2" t="s">
        <v>30</v>
      </c>
      <c r="F224" s="2">
        <v>2219</v>
      </c>
      <c r="G224" s="2">
        <v>75</v>
      </c>
      <c r="H224" s="2">
        <f>VLOOKUP(Table28[[#This Row],[Product]],Table6[#All],2,FALSE)</f>
        <v>8.7899999999999991</v>
      </c>
      <c r="I224" s="2">
        <f>Table28[[#This Row],[Cost Per Unit]]*Table28[[#This Row],[Units Sold]]</f>
        <v>659.24999999999989</v>
      </c>
    </row>
    <row r="225" spans="3:9" ht="21" x14ac:dyDescent="0.35">
      <c r="C225" s="2" t="s">
        <v>12</v>
      </c>
      <c r="D225" s="2" t="s">
        <v>15</v>
      </c>
      <c r="E225" s="2" t="s">
        <v>11</v>
      </c>
      <c r="F225" s="2">
        <v>2954</v>
      </c>
      <c r="G225" s="2">
        <v>189</v>
      </c>
      <c r="H225" s="2">
        <f>VLOOKUP(Table28[[#This Row],[Product]],Table6[#All],2,FALSE)</f>
        <v>8.65</v>
      </c>
      <c r="I225" s="2">
        <f>Table28[[#This Row],[Cost Per Unit]]*Table28[[#This Row],[Units Sold]]</f>
        <v>1634.8500000000001</v>
      </c>
    </row>
    <row r="226" spans="3:9" ht="21" x14ac:dyDescent="0.35">
      <c r="C226" s="2" t="s">
        <v>24</v>
      </c>
      <c r="D226" s="2" t="s">
        <v>15</v>
      </c>
      <c r="E226" s="2" t="s">
        <v>11</v>
      </c>
      <c r="F226" s="2">
        <v>280</v>
      </c>
      <c r="G226" s="2">
        <v>87</v>
      </c>
      <c r="H226" s="2">
        <f>VLOOKUP(Table28[[#This Row],[Product]],Table6[#All],2,FALSE)</f>
        <v>8.65</v>
      </c>
      <c r="I226" s="2">
        <f>Table28[[#This Row],[Cost Per Unit]]*Table28[[#This Row],[Units Sold]]</f>
        <v>752.55000000000007</v>
      </c>
    </row>
    <row r="227" spans="3:9" ht="21" x14ac:dyDescent="0.35">
      <c r="C227" s="2" t="s">
        <v>14</v>
      </c>
      <c r="D227" s="2" t="s">
        <v>15</v>
      </c>
      <c r="E227" s="2" t="s">
        <v>8</v>
      </c>
      <c r="F227" s="2">
        <v>6118</v>
      </c>
      <c r="G227" s="2">
        <v>174</v>
      </c>
      <c r="H227" s="2">
        <f>VLOOKUP(Table28[[#This Row],[Product]],Table6[#All],2,FALSE)</f>
        <v>14.49</v>
      </c>
      <c r="I227" s="2">
        <f>Table28[[#This Row],[Cost Per Unit]]*Table28[[#This Row],[Units Sold]]</f>
        <v>2521.2600000000002</v>
      </c>
    </row>
    <row r="228" spans="3:9" ht="21" x14ac:dyDescent="0.35">
      <c r="C228" s="2" t="s">
        <v>27</v>
      </c>
      <c r="D228" s="2" t="s">
        <v>18</v>
      </c>
      <c r="E228" s="2" t="s">
        <v>38</v>
      </c>
      <c r="F228" s="2">
        <v>4802</v>
      </c>
      <c r="G228" s="2">
        <v>36</v>
      </c>
      <c r="H228" s="2">
        <f>VLOOKUP(Table28[[#This Row],[Product]],Table6[#All],2,FALSE)</f>
        <v>11.73</v>
      </c>
      <c r="I228" s="2">
        <f>Table28[[#This Row],[Cost Per Unit]]*Table28[[#This Row],[Units Sold]]</f>
        <v>422.28000000000003</v>
      </c>
    </row>
    <row r="229" spans="3:9" ht="21" x14ac:dyDescent="0.35">
      <c r="C229" s="2" t="s">
        <v>12</v>
      </c>
      <c r="D229" s="2" t="s">
        <v>21</v>
      </c>
      <c r="E229" s="2" t="s">
        <v>39</v>
      </c>
      <c r="F229" s="2">
        <v>4137</v>
      </c>
      <c r="G229" s="2">
        <v>60</v>
      </c>
      <c r="H229" s="2">
        <f>VLOOKUP(Table28[[#This Row],[Product]],Table6[#All],2,FALSE)</f>
        <v>4.97</v>
      </c>
      <c r="I229" s="2">
        <f>Table28[[#This Row],[Cost Per Unit]]*Table28[[#This Row],[Units Sold]]</f>
        <v>298.2</v>
      </c>
    </row>
    <row r="230" spans="3:9" ht="21" x14ac:dyDescent="0.35">
      <c r="C230" s="2" t="s">
        <v>28</v>
      </c>
      <c r="D230" s="2" t="s">
        <v>10</v>
      </c>
      <c r="E230" s="2" t="s">
        <v>35</v>
      </c>
      <c r="F230" s="2">
        <v>2023</v>
      </c>
      <c r="G230" s="2">
        <v>78</v>
      </c>
      <c r="H230" s="2">
        <f>VLOOKUP(Table28[[#This Row],[Product]],Table6[#All],2,FALSE)</f>
        <v>6.49</v>
      </c>
      <c r="I230" s="2">
        <f>Table28[[#This Row],[Cost Per Unit]]*Table28[[#This Row],[Units Sold]]</f>
        <v>506.22</v>
      </c>
    </row>
    <row r="231" spans="3:9" ht="21" x14ac:dyDescent="0.35">
      <c r="C231" s="2" t="s">
        <v>12</v>
      </c>
      <c r="D231" s="2" t="s">
        <v>15</v>
      </c>
      <c r="E231" s="2" t="s">
        <v>8</v>
      </c>
      <c r="F231" s="2">
        <v>9051</v>
      </c>
      <c r="G231" s="2">
        <v>57</v>
      </c>
      <c r="H231" s="2">
        <f>VLOOKUP(Table28[[#This Row],[Product]],Table6[#All],2,FALSE)</f>
        <v>14.49</v>
      </c>
      <c r="I231" s="2">
        <f>Table28[[#This Row],[Cost Per Unit]]*Table28[[#This Row],[Units Sold]]</f>
        <v>825.93000000000006</v>
      </c>
    </row>
    <row r="232" spans="3:9" ht="21" x14ac:dyDescent="0.35">
      <c r="C232" s="2" t="s">
        <v>12</v>
      </c>
      <c r="D232" s="2" t="s">
        <v>7</v>
      </c>
      <c r="E232" s="2" t="s">
        <v>41</v>
      </c>
      <c r="F232" s="2">
        <v>2919</v>
      </c>
      <c r="G232" s="2">
        <v>45</v>
      </c>
      <c r="H232" s="2">
        <f>VLOOKUP(Table28[[#This Row],[Product]],Table6[#All],2,FALSE)</f>
        <v>10.38</v>
      </c>
      <c r="I232" s="2">
        <f>Table28[[#This Row],[Cost Per Unit]]*Table28[[#This Row],[Units Sold]]</f>
        <v>467.1</v>
      </c>
    </row>
    <row r="233" spans="3:9" ht="21" x14ac:dyDescent="0.35">
      <c r="C233" s="2" t="s">
        <v>14</v>
      </c>
      <c r="D233" s="2" t="s">
        <v>21</v>
      </c>
      <c r="E233" s="2" t="s">
        <v>23</v>
      </c>
      <c r="F233" s="2">
        <v>5915</v>
      </c>
      <c r="G233" s="2">
        <v>3</v>
      </c>
      <c r="H233" s="2">
        <f>VLOOKUP(Table28[[#This Row],[Product]],Table6[#All],2,FALSE)</f>
        <v>9.77</v>
      </c>
      <c r="I233" s="2">
        <f>Table28[[#This Row],[Cost Per Unit]]*Table28[[#This Row],[Units Sold]]</f>
        <v>29.31</v>
      </c>
    </row>
    <row r="234" spans="3:9" ht="21" x14ac:dyDescent="0.35">
      <c r="C234" s="2" t="s">
        <v>36</v>
      </c>
      <c r="D234" s="2" t="s">
        <v>10</v>
      </c>
      <c r="E234" s="2" t="s">
        <v>38</v>
      </c>
      <c r="F234" s="2">
        <v>2562</v>
      </c>
      <c r="G234" s="2">
        <v>6</v>
      </c>
      <c r="H234" s="2">
        <f>VLOOKUP(Table28[[#This Row],[Product]],Table6[#All],2,FALSE)</f>
        <v>11.73</v>
      </c>
      <c r="I234" s="2">
        <f>Table28[[#This Row],[Cost Per Unit]]*Table28[[#This Row],[Units Sold]]</f>
        <v>70.38</v>
      </c>
    </row>
    <row r="235" spans="3:9" ht="21" x14ac:dyDescent="0.35">
      <c r="C235" s="2" t="s">
        <v>26</v>
      </c>
      <c r="D235" s="2" t="s">
        <v>7</v>
      </c>
      <c r="E235" s="2" t="s">
        <v>19</v>
      </c>
      <c r="F235" s="2">
        <v>8813</v>
      </c>
      <c r="G235" s="2">
        <v>21</v>
      </c>
      <c r="H235" s="2">
        <f>VLOOKUP(Table28[[#This Row],[Product]],Table6[#All],2,FALSE)</f>
        <v>13.15</v>
      </c>
      <c r="I235" s="2">
        <f>Table28[[#This Row],[Cost Per Unit]]*Table28[[#This Row],[Units Sold]]</f>
        <v>276.15000000000003</v>
      </c>
    </row>
    <row r="236" spans="3:9" ht="21" x14ac:dyDescent="0.35">
      <c r="C236" s="2" t="s">
        <v>26</v>
      </c>
      <c r="D236" s="2" t="s">
        <v>15</v>
      </c>
      <c r="E236" s="2" t="s">
        <v>16</v>
      </c>
      <c r="F236" s="2">
        <v>6111</v>
      </c>
      <c r="G236" s="2">
        <v>3</v>
      </c>
      <c r="H236" s="2">
        <f>VLOOKUP(Table28[[#This Row],[Product]],Table6[#All],2,FALSE)</f>
        <v>6.47</v>
      </c>
      <c r="I236" s="2">
        <f>Table28[[#This Row],[Cost Per Unit]]*Table28[[#This Row],[Units Sold]]</f>
        <v>19.41</v>
      </c>
    </row>
    <row r="237" spans="3:9" ht="21" x14ac:dyDescent="0.35">
      <c r="C237" s="2" t="s">
        <v>9</v>
      </c>
      <c r="D237" s="2" t="s">
        <v>31</v>
      </c>
      <c r="E237" s="2" t="s">
        <v>22</v>
      </c>
      <c r="F237" s="2">
        <v>3507</v>
      </c>
      <c r="G237" s="2">
        <v>288</v>
      </c>
      <c r="H237" s="2">
        <f>VLOOKUP(Table28[[#This Row],[Product]],Table6[#All],2,FALSE)</f>
        <v>5.79</v>
      </c>
      <c r="I237" s="2">
        <f>Table28[[#This Row],[Cost Per Unit]]*Table28[[#This Row],[Units Sold]]</f>
        <v>1667.52</v>
      </c>
    </row>
    <row r="238" spans="3:9" ht="21" x14ac:dyDescent="0.35">
      <c r="C238" s="2" t="s">
        <v>17</v>
      </c>
      <c r="D238" s="2" t="s">
        <v>15</v>
      </c>
      <c r="E238" s="2" t="s">
        <v>32</v>
      </c>
      <c r="F238" s="2">
        <v>4319</v>
      </c>
      <c r="G238" s="2">
        <v>30</v>
      </c>
      <c r="H238" s="2">
        <f>VLOOKUP(Table28[[#This Row],[Product]],Table6[#All],2,FALSE)</f>
        <v>9.33</v>
      </c>
      <c r="I238" s="2">
        <f>Table28[[#This Row],[Cost Per Unit]]*Table28[[#This Row],[Units Sold]]</f>
        <v>279.89999999999998</v>
      </c>
    </row>
    <row r="239" spans="3:9" ht="21" x14ac:dyDescent="0.35">
      <c r="C239" s="2" t="s">
        <v>6</v>
      </c>
      <c r="D239" s="2" t="s">
        <v>21</v>
      </c>
      <c r="E239" s="2" t="s">
        <v>43</v>
      </c>
      <c r="F239" s="2">
        <v>609</v>
      </c>
      <c r="G239" s="2">
        <v>87</v>
      </c>
      <c r="H239" s="2">
        <f>VLOOKUP(Table28[[#This Row],[Product]],Table6[#All],2,FALSE)</f>
        <v>5.6</v>
      </c>
      <c r="I239" s="2">
        <f>Table28[[#This Row],[Cost Per Unit]]*Table28[[#This Row],[Units Sold]]</f>
        <v>487.2</v>
      </c>
    </row>
    <row r="240" spans="3:9" ht="21" x14ac:dyDescent="0.35">
      <c r="C240" s="2" t="s">
        <v>6</v>
      </c>
      <c r="D240" s="2" t="s">
        <v>18</v>
      </c>
      <c r="E240" s="2" t="s">
        <v>40</v>
      </c>
      <c r="F240" s="2">
        <v>6370</v>
      </c>
      <c r="G240" s="2">
        <v>30</v>
      </c>
      <c r="H240" s="2">
        <f>VLOOKUP(Table28[[#This Row],[Product]],Table6[#All],2,FALSE)</f>
        <v>16.73</v>
      </c>
      <c r="I240" s="2">
        <f>Table28[[#This Row],[Cost Per Unit]]*Table28[[#This Row],[Units Sold]]</f>
        <v>501.90000000000003</v>
      </c>
    </row>
    <row r="241" spans="3:9" ht="21" x14ac:dyDescent="0.35">
      <c r="C241" s="2" t="s">
        <v>26</v>
      </c>
      <c r="D241" s="2" t="s">
        <v>21</v>
      </c>
      <c r="E241" s="2" t="s">
        <v>37</v>
      </c>
      <c r="F241" s="2">
        <v>5474</v>
      </c>
      <c r="G241" s="2">
        <v>168</v>
      </c>
      <c r="H241" s="2">
        <f>VLOOKUP(Table28[[#This Row],[Product]],Table6[#All],2,FALSE)</f>
        <v>7.64</v>
      </c>
      <c r="I241" s="2">
        <f>Table28[[#This Row],[Cost Per Unit]]*Table28[[#This Row],[Units Sold]]</f>
        <v>1283.52</v>
      </c>
    </row>
    <row r="242" spans="3:9" ht="21" x14ac:dyDescent="0.35">
      <c r="C242" s="2" t="s">
        <v>6</v>
      </c>
      <c r="D242" s="2" t="s">
        <v>15</v>
      </c>
      <c r="E242" s="2" t="s">
        <v>40</v>
      </c>
      <c r="F242" s="2">
        <v>3164</v>
      </c>
      <c r="G242" s="2">
        <v>306</v>
      </c>
      <c r="H242" s="2">
        <f>VLOOKUP(Table28[[#This Row],[Product]],Table6[#All],2,FALSE)</f>
        <v>16.73</v>
      </c>
      <c r="I242" s="2">
        <f>Table28[[#This Row],[Cost Per Unit]]*Table28[[#This Row],[Units Sold]]</f>
        <v>5119.38</v>
      </c>
    </row>
    <row r="243" spans="3:9" ht="21" x14ac:dyDescent="0.35">
      <c r="C243" s="2" t="s">
        <v>17</v>
      </c>
      <c r="D243" s="2" t="s">
        <v>10</v>
      </c>
      <c r="E243" s="2" t="s">
        <v>13</v>
      </c>
      <c r="F243" s="2">
        <v>1302</v>
      </c>
      <c r="G243" s="2">
        <v>402</v>
      </c>
      <c r="H243" s="2">
        <f>VLOOKUP(Table28[[#This Row],[Product]],Table6[#All],2,FALSE)</f>
        <v>11.88</v>
      </c>
      <c r="I243" s="2">
        <f>Table28[[#This Row],[Cost Per Unit]]*Table28[[#This Row],[Units Sold]]</f>
        <v>4775.76</v>
      </c>
    </row>
    <row r="244" spans="3:9" ht="21" x14ac:dyDescent="0.35">
      <c r="C244" s="2" t="s">
        <v>28</v>
      </c>
      <c r="D244" s="2" t="s">
        <v>7</v>
      </c>
      <c r="E244" s="2" t="s">
        <v>41</v>
      </c>
      <c r="F244" s="2">
        <v>7308</v>
      </c>
      <c r="G244" s="2">
        <v>327</v>
      </c>
      <c r="H244" s="2">
        <f>VLOOKUP(Table28[[#This Row],[Product]],Table6[#All],2,FALSE)</f>
        <v>10.38</v>
      </c>
      <c r="I244" s="2">
        <f>Table28[[#This Row],[Cost Per Unit]]*Table28[[#This Row],[Units Sold]]</f>
        <v>3394.26</v>
      </c>
    </row>
    <row r="245" spans="3:9" ht="21" x14ac:dyDescent="0.35">
      <c r="C245" s="2" t="s">
        <v>6</v>
      </c>
      <c r="D245" s="2" t="s">
        <v>7</v>
      </c>
      <c r="E245" s="2" t="s">
        <v>40</v>
      </c>
      <c r="F245" s="2">
        <v>6132</v>
      </c>
      <c r="G245" s="2">
        <v>93</v>
      </c>
      <c r="H245" s="2">
        <f>VLOOKUP(Table28[[#This Row],[Product]],Table6[#All],2,FALSE)</f>
        <v>16.73</v>
      </c>
      <c r="I245" s="2">
        <f>Table28[[#This Row],[Cost Per Unit]]*Table28[[#This Row],[Units Sold]]</f>
        <v>1555.89</v>
      </c>
    </row>
    <row r="246" spans="3:9" ht="21" x14ac:dyDescent="0.35">
      <c r="C246" s="2" t="s">
        <v>36</v>
      </c>
      <c r="D246" s="2" t="s">
        <v>10</v>
      </c>
      <c r="E246" s="2" t="s">
        <v>25</v>
      </c>
      <c r="F246" s="2">
        <v>3472</v>
      </c>
      <c r="G246" s="2">
        <v>96</v>
      </c>
      <c r="H246" s="2">
        <f>VLOOKUP(Table28[[#This Row],[Product]],Table6[#All],2,FALSE)</f>
        <v>11.7</v>
      </c>
      <c r="I246" s="2">
        <f>Table28[[#This Row],[Cost Per Unit]]*Table28[[#This Row],[Units Sold]]</f>
        <v>1123.1999999999998</v>
      </c>
    </row>
    <row r="247" spans="3:9" ht="21" x14ac:dyDescent="0.35">
      <c r="C247" s="2" t="s">
        <v>9</v>
      </c>
      <c r="D247" s="2" t="s">
        <v>18</v>
      </c>
      <c r="E247" s="2" t="s">
        <v>16</v>
      </c>
      <c r="F247" s="2">
        <v>9660</v>
      </c>
      <c r="G247" s="2">
        <v>27</v>
      </c>
      <c r="H247" s="2">
        <f>VLOOKUP(Table28[[#This Row],[Product]],Table6[#All],2,FALSE)</f>
        <v>6.47</v>
      </c>
      <c r="I247" s="2">
        <f>Table28[[#This Row],[Cost Per Unit]]*Table28[[#This Row],[Units Sold]]</f>
        <v>174.69</v>
      </c>
    </row>
    <row r="248" spans="3:9" ht="21" x14ac:dyDescent="0.35">
      <c r="C248" s="2" t="s">
        <v>12</v>
      </c>
      <c r="D248" s="2" t="s">
        <v>21</v>
      </c>
      <c r="E248" s="2" t="s">
        <v>43</v>
      </c>
      <c r="F248" s="2">
        <v>2436</v>
      </c>
      <c r="G248" s="2">
        <v>99</v>
      </c>
      <c r="H248" s="2">
        <f>VLOOKUP(Table28[[#This Row],[Product]],Table6[#All],2,FALSE)</f>
        <v>5.6</v>
      </c>
      <c r="I248" s="2">
        <f>Table28[[#This Row],[Cost Per Unit]]*Table28[[#This Row],[Units Sold]]</f>
        <v>554.4</v>
      </c>
    </row>
    <row r="249" spans="3:9" ht="21" x14ac:dyDescent="0.35">
      <c r="C249" s="2" t="s">
        <v>12</v>
      </c>
      <c r="D249" s="2" t="s">
        <v>21</v>
      </c>
      <c r="E249" s="2" t="s">
        <v>20</v>
      </c>
      <c r="F249" s="2">
        <v>9506</v>
      </c>
      <c r="G249" s="2">
        <v>87</v>
      </c>
      <c r="H249" s="2">
        <f>VLOOKUP(Table28[[#This Row],[Product]],Table6[#All],2,FALSE)</f>
        <v>12.37</v>
      </c>
      <c r="I249" s="2">
        <f>Table28[[#This Row],[Cost Per Unit]]*Table28[[#This Row],[Units Sold]]</f>
        <v>1076.1899999999998</v>
      </c>
    </row>
    <row r="250" spans="3:9" ht="21" x14ac:dyDescent="0.35">
      <c r="C250" s="2" t="s">
        <v>36</v>
      </c>
      <c r="D250" s="2" t="s">
        <v>7</v>
      </c>
      <c r="E250" s="2" t="s">
        <v>42</v>
      </c>
      <c r="F250" s="2">
        <v>245</v>
      </c>
      <c r="G250" s="2">
        <v>288</v>
      </c>
      <c r="H250" s="2">
        <f>VLOOKUP(Table28[[#This Row],[Product]],Table6[#All],2,FALSE)</f>
        <v>9</v>
      </c>
      <c r="I250" s="2">
        <f>Table28[[#This Row],[Cost Per Unit]]*Table28[[#This Row],[Units Sold]]</f>
        <v>2592</v>
      </c>
    </row>
    <row r="251" spans="3:9" ht="21" x14ac:dyDescent="0.35">
      <c r="C251" s="2" t="s">
        <v>9</v>
      </c>
      <c r="D251" s="2" t="s">
        <v>10</v>
      </c>
      <c r="E251" s="2" t="s">
        <v>34</v>
      </c>
      <c r="F251" s="2">
        <v>2702</v>
      </c>
      <c r="G251" s="2">
        <v>363</v>
      </c>
      <c r="H251" s="2">
        <f>VLOOKUP(Table28[[#This Row],[Product]],Table6[#All],2,FALSE)</f>
        <v>10.62</v>
      </c>
      <c r="I251" s="2">
        <f>Table28[[#This Row],[Cost Per Unit]]*Table28[[#This Row],[Units Sold]]</f>
        <v>3855.0599999999995</v>
      </c>
    </row>
    <row r="252" spans="3:9" ht="21" x14ac:dyDescent="0.35">
      <c r="C252" s="2" t="s">
        <v>36</v>
      </c>
      <c r="D252" s="2" t="s">
        <v>31</v>
      </c>
      <c r="E252" s="2" t="s">
        <v>29</v>
      </c>
      <c r="F252" s="2">
        <v>700</v>
      </c>
      <c r="G252" s="2">
        <v>87</v>
      </c>
      <c r="H252" s="2">
        <f>VLOOKUP(Table28[[#This Row],[Product]],Table6[#All],2,FALSE)</f>
        <v>3.11</v>
      </c>
      <c r="I252" s="2">
        <f>Table28[[#This Row],[Cost Per Unit]]*Table28[[#This Row],[Units Sold]]</f>
        <v>270.57</v>
      </c>
    </row>
    <row r="253" spans="3:9" ht="21" x14ac:dyDescent="0.35">
      <c r="C253" s="2" t="s">
        <v>17</v>
      </c>
      <c r="D253" s="2" t="s">
        <v>31</v>
      </c>
      <c r="E253" s="2" t="s">
        <v>29</v>
      </c>
      <c r="F253" s="2">
        <v>3759</v>
      </c>
      <c r="G253" s="2">
        <v>150</v>
      </c>
      <c r="H253" s="2">
        <f>VLOOKUP(Table28[[#This Row],[Product]],Table6[#All],2,FALSE)</f>
        <v>3.11</v>
      </c>
      <c r="I253" s="2">
        <f>Table28[[#This Row],[Cost Per Unit]]*Table28[[#This Row],[Units Sold]]</f>
        <v>466.5</v>
      </c>
    </row>
    <row r="254" spans="3:9" ht="21" x14ac:dyDescent="0.35">
      <c r="C254" s="2" t="s">
        <v>27</v>
      </c>
      <c r="D254" s="2" t="s">
        <v>10</v>
      </c>
      <c r="E254" s="2" t="s">
        <v>29</v>
      </c>
      <c r="F254" s="2">
        <v>1589</v>
      </c>
      <c r="G254" s="2">
        <v>303</v>
      </c>
      <c r="H254" s="2">
        <f>VLOOKUP(Table28[[#This Row],[Product]],Table6[#All],2,FALSE)</f>
        <v>3.11</v>
      </c>
      <c r="I254" s="2">
        <f>Table28[[#This Row],[Cost Per Unit]]*Table28[[#This Row],[Units Sold]]</f>
        <v>942.32999999999993</v>
      </c>
    </row>
    <row r="255" spans="3:9" ht="21" x14ac:dyDescent="0.35">
      <c r="C255" s="2" t="s">
        <v>24</v>
      </c>
      <c r="D255" s="2" t="s">
        <v>10</v>
      </c>
      <c r="E255" s="2" t="s">
        <v>41</v>
      </c>
      <c r="F255" s="2">
        <v>5194</v>
      </c>
      <c r="G255" s="2">
        <v>288</v>
      </c>
      <c r="H255" s="2">
        <f>VLOOKUP(Table28[[#This Row],[Product]],Table6[#All],2,FALSE)</f>
        <v>10.38</v>
      </c>
      <c r="I255" s="2">
        <f>Table28[[#This Row],[Cost Per Unit]]*Table28[[#This Row],[Units Sold]]</f>
        <v>2989.44</v>
      </c>
    </row>
    <row r="256" spans="3:9" ht="21" x14ac:dyDescent="0.35">
      <c r="C256" s="2" t="s">
        <v>36</v>
      </c>
      <c r="D256" s="2" t="s">
        <v>15</v>
      </c>
      <c r="E256" s="2" t="s">
        <v>32</v>
      </c>
      <c r="F256" s="2">
        <v>945</v>
      </c>
      <c r="G256" s="2">
        <v>75</v>
      </c>
      <c r="H256" s="2">
        <f>VLOOKUP(Table28[[#This Row],[Product]],Table6[#All],2,FALSE)</f>
        <v>9.33</v>
      </c>
      <c r="I256" s="2">
        <f>Table28[[#This Row],[Cost Per Unit]]*Table28[[#This Row],[Units Sold]]</f>
        <v>699.75</v>
      </c>
    </row>
    <row r="257" spans="3:9" ht="21" x14ac:dyDescent="0.35">
      <c r="C257" s="2" t="s">
        <v>6</v>
      </c>
      <c r="D257" s="2" t="s">
        <v>21</v>
      </c>
      <c r="E257" s="2" t="s">
        <v>22</v>
      </c>
      <c r="F257" s="2">
        <v>1988</v>
      </c>
      <c r="G257" s="2">
        <v>39</v>
      </c>
      <c r="H257" s="2">
        <f>VLOOKUP(Table28[[#This Row],[Product]],Table6[#All],2,FALSE)</f>
        <v>5.79</v>
      </c>
      <c r="I257" s="2">
        <f>Table28[[#This Row],[Cost Per Unit]]*Table28[[#This Row],[Units Sold]]</f>
        <v>225.81</v>
      </c>
    </row>
    <row r="258" spans="3:9" ht="21" x14ac:dyDescent="0.35">
      <c r="C258" s="2" t="s">
        <v>17</v>
      </c>
      <c r="D258" s="2" t="s">
        <v>31</v>
      </c>
      <c r="E258" s="2" t="s">
        <v>11</v>
      </c>
      <c r="F258" s="2">
        <v>6734</v>
      </c>
      <c r="G258" s="2">
        <v>123</v>
      </c>
      <c r="H258" s="2">
        <f>VLOOKUP(Table28[[#This Row],[Product]],Table6[#All],2,FALSE)</f>
        <v>8.65</v>
      </c>
      <c r="I258" s="2">
        <f>Table28[[#This Row],[Cost Per Unit]]*Table28[[#This Row],[Units Sold]]</f>
        <v>1063.95</v>
      </c>
    </row>
    <row r="259" spans="3:9" ht="21" x14ac:dyDescent="0.35">
      <c r="C259" s="2" t="s">
        <v>6</v>
      </c>
      <c r="D259" s="2" t="s">
        <v>15</v>
      </c>
      <c r="E259" s="2" t="s">
        <v>13</v>
      </c>
      <c r="F259" s="2">
        <v>217</v>
      </c>
      <c r="G259" s="2">
        <v>36</v>
      </c>
      <c r="H259" s="2">
        <f>VLOOKUP(Table28[[#This Row],[Product]],Table6[#All],2,FALSE)</f>
        <v>11.88</v>
      </c>
      <c r="I259" s="2">
        <f>Table28[[#This Row],[Cost Per Unit]]*Table28[[#This Row],[Units Sold]]</f>
        <v>427.68</v>
      </c>
    </row>
    <row r="260" spans="3:9" ht="21" x14ac:dyDescent="0.35">
      <c r="C260" s="2" t="s">
        <v>26</v>
      </c>
      <c r="D260" s="2" t="s">
        <v>31</v>
      </c>
      <c r="E260" s="2" t="s">
        <v>23</v>
      </c>
      <c r="F260" s="2">
        <v>6279</v>
      </c>
      <c r="G260" s="2">
        <v>237</v>
      </c>
      <c r="H260" s="2">
        <f>VLOOKUP(Table28[[#This Row],[Product]],Table6[#All],2,FALSE)</f>
        <v>9.77</v>
      </c>
      <c r="I260" s="2">
        <f>Table28[[#This Row],[Cost Per Unit]]*Table28[[#This Row],[Units Sold]]</f>
        <v>2315.4899999999998</v>
      </c>
    </row>
    <row r="261" spans="3:9" ht="21" x14ac:dyDescent="0.35">
      <c r="C261" s="2" t="s">
        <v>6</v>
      </c>
      <c r="D261" s="2" t="s">
        <v>15</v>
      </c>
      <c r="E261" s="2" t="s">
        <v>32</v>
      </c>
      <c r="F261" s="2">
        <v>4424</v>
      </c>
      <c r="G261" s="2">
        <v>201</v>
      </c>
      <c r="H261" s="2">
        <f>VLOOKUP(Table28[[#This Row],[Product]],Table6[#All],2,FALSE)</f>
        <v>9.33</v>
      </c>
      <c r="I261" s="2">
        <f>Table28[[#This Row],[Cost Per Unit]]*Table28[[#This Row],[Units Sold]]</f>
        <v>1875.33</v>
      </c>
    </row>
    <row r="262" spans="3:9" ht="21" x14ac:dyDescent="0.35">
      <c r="C262" s="2" t="s">
        <v>27</v>
      </c>
      <c r="D262" s="2" t="s">
        <v>15</v>
      </c>
      <c r="E262" s="2" t="s">
        <v>29</v>
      </c>
      <c r="F262" s="2">
        <v>189</v>
      </c>
      <c r="G262" s="2">
        <v>48</v>
      </c>
      <c r="H262" s="2">
        <f>VLOOKUP(Table28[[#This Row],[Product]],Table6[#All],2,FALSE)</f>
        <v>3.11</v>
      </c>
      <c r="I262" s="2">
        <f>Table28[[#This Row],[Cost Per Unit]]*Table28[[#This Row],[Units Sold]]</f>
        <v>149.28</v>
      </c>
    </row>
    <row r="263" spans="3:9" ht="21" x14ac:dyDescent="0.35">
      <c r="C263" s="2" t="s">
        <v>26</v>
      </c>
      <c r="D263" s="2" t="s">
        <v>10</v>
      </c>
      <c r="E263" s="2" t="s">
        <v>23</v>
      </c>
      <c r="F263" s="2">
        <v>490</v>
      </c>
      <c r="G263" s="2">
        <v>84</v>
      </c>
      <c r="H263" s="2">
        <f>VLOOKUP(Table28[[#This Row],[Product]],Table6[#All],2,FALSE)</f>
        <v>9.77</v>
      </c>
      <c r="I263" s="2">
        <f>Table28[[#This Row],[Cost Per Unit]]*Table28[[#This Row],[Units Sold]]</f>
        <v>820.68</v>
      </c>
    </row>
    <row r="264" spans="3:9" ht="21" x14ac:dyDescent="0.35">
      <c r="C264" s="2" t="s">
        <v>9</v>
      </c>
      <c r="D264" s="2" t="s">
        <v>7</v>
      </c>
      <c r="E264" s="2" t="s">
        <v>42</v>
      </c>
      <c r="F264" s="2">
        <v>434</v>
      </c>
      <c r="G264" s="2">
        <v>87</v>
      </c>
      <c r="H264" s="2">
        <f>VLOOKUP(Table28[[#This Row],[Product]],Table6[#All],2,FALSE)</f>
        <v>9</v>
      </c>
      <c r="I264" s="2">
        <f>Table28[[#This Row],[Cost Per Unit]]*Table28[[#This Row],[Units Sold]]</f>
        <v>783</v>
      </c>
    </row>
    <row r="265" spans="3:9" ht="21" x14ac:dyDescent="0.35">
      <c r="C265" s="2" t="s">
        <v>24</v>
      </c>
      <c r="D265" s="2" t="s">
        <v>21</v>
      </c>
      <c r="E265" s="2" t="s">
        <v>8</v>
      </c>
      <c r="F265" s="2">
        <v>10129</v>
      </c>
      <c r="G265" s="2">
        <v>312</v>
      </c>
      <c r="H265" s="2">
        <f>VLOOKUP(Table28[[#This Row],[Product]],Table6[#All],2,FALSE)</f>
        <v>14.49</v>
      </c>
      <c r="I265" s="2">
        <f>Table28[[#This Row],[Cost Per Unit]]*Table28[[#This Row],[Units Sold]]</f>
        <v>4520.88</v>
      </c>
    </row>
    <row r="266" spans="3:9" ht="21" x14ac:dyDescent="0.35">
      <c r="C266" s="2" t="s">
        <v>28</v>
      </c>
      <c r="D266" s="2" t="s">
        <v>18</v>
      </c>
      <c r="E266" s="2" t="s">
        <v>41</v>
      </c>
      <c r="F266" s="2">
        <v>1652</v>
      </c>
      <c r="G266" s="2">
        <v>102</v>
      </c>
      <c r="H266" s="2">
        <f>VLOOKUP(Table28[[#This Row],[Product]],Table6[#All],2,FALSE)</f>
        <v>10.38</v>
      </c>
      <c r="I266" s="2">
        <f>Table28[[#This Row],[Cost Per Unit]]*Table28[[#This Row],[Units Sold]]</f>
        <v>1058.76</v>
      </c>
    </row>
    <row r="267" spans="3:9" ht="21" x14ac:dyDescent="0.35">
      <c r="C267" s="2" t="s">
        <v>9</v>
      </c>
      <c r="D267" s="2" t="s">
        <v>21</v>
      </c>
      <c r="E267" s="2" t="s">
        <v>42</v>
      </c>
      <c r="F267" s="2">
        <v>6433</v>
      </c>
      <c r="G267" s="2">
        <v>78</v>
      </c>
      <c r="H267" s="2">
        <f>VLOOKUP(Table28[[#This Row],[Product]],Table6[#All],2,FALSE)</f>
        <v>9</v>
      </c>
      <c r="I267" s="2">
        <f>Table28[[#This Row],[Cost Per Unit]]*Table28[[#This Row],[Units Sold]]</f>
        <v>702</v>
      </c>
    </row>
    <row r="268" spans="3:9" ht="21" x14ac:dyDescent="0.35">
      <c r="C268" s="2" t="s">
        <v>28</v>
      </c>
      <c r="D268" s="2" t="s">
        <v>31</v>
      </c>
      <c r="E268" s="2" t="s">
        <v>35</v>
      </c>
      <c r="F268" s="2">
        <v>2212</v>
      </c>
      <c r="G268" s="2">
        <v>117</v>
      </c>
      <c r="H268" s="2">
        <f>VLOOKUP(Table28[[#This Row],[Product]],Table6[#All],2,FALSE)</f>
        <v>6.49</v>
      </c>
      <c r="I268" s="2">
        <f>Table28[[#This Row],[Cost Per Unit]]*Table28[[#This Row],[Units Sold]]</f>
        <v>759.33</v>
      </c>
    </row>
    <row r="269" spans="3:9" ht="21" x14ac:dyDescent="0.35">
      <c r="C269" s="2" t="s">
        <v>14</v>
      </c>
      <c r="D269" s="2" t="s">
        <v>10</v>
      </c>
      <c r="E269" s="2" t="s">
        <v>37</v>
      </c>
      <c r="F269" s="2">
        <v>609</v>
      </c>
      <c r="G269" s="2">
        <v>99</v>
      </c>
      <c r="H269" s="2">
        <f>VLOOKUP(Table28[[#This Row],[Product]],Table6[#All],2,FALSE)</f>
        <v>7.64</v>
      </c>
      <c r="I269" s="2">
        <f>Table28[[#This Row],[Cost Per Unit]]*Table28[[#This Row],[Units Sold]]</f>
        <v>756.36</v>
      </c>
    </row>
    <row r="270" spans="3:9" ht="21" x14ac:dyDescent="0.35">
      <c r="C270" s="2" t="s">
        <v>6</v>
      </c>
      <c r="D270" s="2" t="s">
        <v>10</v>
      </c>
      <c r="E270" s="2" t="s">
        <v>39</v>
      </c>
      <c r="F270" s="2">
        <v>1638</v>
      </c>
      <c r="G270" s="2">
        <v>48</v>
      </c>
      <c r="H270" s="2">
        <f>VLOOKUP(Table28[[#This Row],[Product]],Table6[#All],2,FALSE)</f>
        <v>4.97</v>
      </c>
      <c r="I270" s="2">
        <f>Table28[[#This Row],[Cost Per Unit]]*Table28[[#This Row],[Units Sold]]</f>
        <v>238.56</v>
      </c>
    </row>
    <row r="271" spans="3:9" ht="21" x14ac:dyDescent="0.35">
      <c r="C271" s="2" t="s">
        <v>24</v>
      </c>
      <c r="D271" s="2" t="s">
        <v>31</v>
      </c>
      <c r="E271" s="2" t="s">
        <v>38</v>
      </c>
      <c r="F271" s="2">
        <v>3829</v>
      </c>
      <c r="G271" s="2">
        <v>24</v>
      </c>
      <c r="H271" s="2">
        <f>VLOOKUP(Table28[[#This Row],[Product]],Table6[#All],2,FALSE)</f>
        <v>11.73</v>
      </c>
      <c r="I271" s="2">
        <f>Table28[[#This Row],[Cost Per Unit]]*Table28[[#This Row],[Units Sold]]</f>
        <v>281.52</v>
      </c>
    </row>
    <row r="272" spans="3:9" ht="21" x14ac:dyDescent="0.35">
      <c r="C272" s="2" t="s">
        <v>6</v>
      </c>
      <c r="D272" s="2" t="s">
        <v>18</v>
      </c>
      <c r="E272" s="2" t="s">
        <v>38</v>
      </c>
      <c r="F272" s="2">
        <v>5775</v>
      </c>
      <c r="G272" s="2">
        <v>42</v>
      </c>
      <c r="H272" s="2">
        <f>VLOOKUP(Table28[[#This Row],[Product]],Table6[#All],2,FALSE)</f>
        <v>11.73</v>
      </c>
      <c r="I272" s="2">
        <f>Table28[[#This Row],[Cost Per Unit]]*Table28[[#This Row],[Units Sold]]</f>
        <v>492.66</v>
      </c>
    </row>
    <row r="273" spans="3:9" ht="21" x14ac:dyDescent="0.35">
      <c r="C273" s="2" t="s">
        <v>17</v>
      </c>
      <c r="D273" s="2" t="s">
        <v>10</v>
      </c>
      <c r="E273" s="2" t="s">
        <v>34</v>
      </c>
      <c r="F273" s="2">
        <v>1071</v>
      </c>
      <c r="G273" s="2">
        <v>270</v>
      </c>
      <c r="H273" s="2">
        <f>VLOOKUP(Table28[[#This Row],[Product]],Table6[#All],2,FALSE)</f>
        <v>10.62</v>
      </c>
      <c r="I273" s="2">
        <f>Table28[[#This Row],[Cost Per Unit]]*Table28[[#This Row],[Units Sold]]</f>
        <v>2867.3999999999996</v>
      </c>
    </row>
    <row r="274" spans="3:9" ht="21" x14ac:dyDescent="0.35">
      <c r="C274" s="2" t="s">
        <v>9</v>
      </c>
      <c r="D274" s="2" t="s">
        <v>15</v>
      </c>
      <c r="E274" s="2" t="s">
        <v>35</v>
      </c>
      <c r="F274" s="2">
        <v>5019</v>
      </c>
      <c r="G274" s="2">
        <v>150</v>
      </c>
      <c r="H274" s="2">
        <f>VLOOKUP(Table28[[#This Row],[Product]],Table6[#All],2,FALSE)</f>
        <v>6.49</v>
      </c>
      <c r="I274" s="2">
        <f>Table28[[#This Row],[Cost Per Unit]]*Table28[[#This Row],[Units Sold]]</f>
        <v>973.5</v>
      </c>
    </row>
    <row r="275" spans="3:9" ht="21" x14ac:dyDescent="0.35">
      <c r="C275" s="2" t="s">
        <v>27</v>
      </c>
      <c r="D275" s="2" t="s">
        <v>7</v>
      </c>
      <c r="E275" s="2" t="s">
        <v>38</v>
      </c>
      <c r="F275" s="2">
        <v>2863</v>
      </c>
      <c r="G275" s="2">
        <v>42</v>
      </c>
      <c r="H275" s="2">
        <f>VLOOKUP(Table28[[#This Row],[Product]],Table6[#All],2,FALSE)</f>
        <v>11.73</v>
      </c>
      <c r="I275" s="2">
        <f>Table28[[#This Row],[Cost Per Unit]]*Table28[[#This Row],[Units Sold]]</f>
        <v>492.66</v>
      </c>
    </row>
    <row r="276" spans="3:9" ht="21" x14ac:dyDescent="0.35">
      <c r="C276" s="2" t="s">
        <v>6</v>
      </c>
      <c r="D276" s="2" t="s">
        <v>10</v>
      </c>
      <c r="E276" s="2" t="s">
        <v>33</v>
      </c>
      <c r="F276" s="2">
        <v>1617</v>
      </c>
      <c r="G276" s="2">
        <v>126</v>
      </c>
      <c r="H276" s="2">
        <f>VLOOKUP(Table28[[#This Row],[Product]],Table6[#All],2,FALSE)</f>
        <v>7.16</v>
      </c>
      <c r="I276" s="2">
        <f>Table28[[#This Row],[Cost Per Unit]]*Table28[[#This Row],[Units Sold]]</f>
        <v>902.16</v>
      </c>
    </row>
    <row r="277" spans="3:9" ht="21" x14ac:dyDescent="0.35">
      <c r="C277" s="2" t="s">
        <v>17</v>
      </c>
      <c r="D277" s="2" t="s">
        <v>7</v>
      </c>
      <c r="E277" s="2" t="s">
        <v>43</v>
      </c>
      <c r="F277" s="2">
        <v>6818</v>
      </c>
      <c r="G277" s="2">
        <v>6</v>
      </c>
      <c r="H277" s="2">
        <f>VLOOKUP(Table28[[#This Row],[Product]],Table6[#All],2,FALSE)</f>
        <v>5.6</v>
      </c>
      <c r="I277" s="2">
        <f>Table28[[#This Row],[Cost Per Unit]]*Table28[[#This Row],[Units Sold]]</f>
        <v>33.599999999999994</v>
      </c>
    </row>
    <row r="278" spans="3:9" ht="21" x14ac:dyDescent="0.35">
      <c r="C278" s="2" t="s">
        <v>28</v>
      </c>
      <c r="D278" s="2" t="s">
        <v>10</v>
      </c>
      <c r="E278" s="2" t="s">
        <v>38</v>
      </c>
      <c r="F278" s="2">
        <v>6657</v>
      </c>
      <c r="G278" s="2">
        <v>276</v>
      </c>
      <c r="H278" s="2">
        <f>VLOOKUP(Table28[[#This Row],[Product]],Table6[#All],2,FALSE)</f>
        <v>11.73</v>
      </c>
      <c r="I278" s="2">
        <f>Table28[[#This Row],[Cost Per Unit]]*Table28[[#This Row],[Units Sold]]</f>
        <v>3237.48</v>
      </c>
    </row>
    <row r="279" spans="3:9" ht="21" x14ac:dyDescent="0.35">
      <c r="C279" s="2" t="s">
        <v>28</v>
      </c>
      <c r="D279" s="2" t="s">
        <v>31</v>
      </c>
      <c r="E279" s="2" t="s">
        <v>29</v>
      </c>
      <c r="F279" s="2">
        <v>2919</v>
      </c>
      <c r="G279" s="2">
        <v>93</v>
      </c>
      <c r="H279" s="2">
        <f>VLOOKUP(Table28[[#This Row],[Product]],Table6[#All],2,FALSE)</f>
        <v>3.11</v>
      </c>
      <c r="I279" s="2">
        <f>Table28[[#This Row],[Cost Per Unit]]*Table28[[#This Row],[Units Sold]]</f>
        <v>289.22999999999996</v>
      </c>
    </row>
    <row r="280" spans="3:9" ht="21" x14ac:dyDescent="0.35">
      <c r="C280" s="2" t="s">
        <v>27</v>
      </c>
      <c r="D280" s="2" t="s">
        <v>15</v>
      </c>
      <c r="E280" s="2" t="s">
        <v>22</v>
      </c>
      <c r="F280" s="2">
        <v>3094</v>
      </c>
      <c r="G280" s="2">
        <v>246</v>
      </c>
      <c r="H280" s="2">
        <f>VLOOKUP(Table28[[#This Row],[Product]],Table6[#All],2,FALSE)</f>
        <v>5.79</v>
      </c>
      <c r="I280" s="2">
        <f>Table28[[#This Row],[Cost Per Unit]]*Table28[[#This Row],[Units Sold]]</f>
        <v>1424.34</v>
      </c>
    </row>
    <row r="281" spans="3:9" ht="21" x14ac:dyDescent="0.35">
      <c r="C281" s="2" t="s">
        <v>17</v>
      </c>
      <c r="D281" s="2" t="s">
        <v>18</v>
      </c>
      <c r="E281" s="2" t="s">
        <v>39</v>
      </c>
      <c r="F281" s="2">
        <v>2989</v>
      </c>
      <c r="G281" s="2">
        <v>3</v>
      </c>
      <c r="H281" s="2">
        <f>VLOOKUP(Table28[[#This Row],[Product]],Table6[#All],2,FALSE)</f>
        <v>4.97</v>
      </c>
      <c r="I281" s="2">
        <f>Table28[[#This Row],[Cost Per Unit]]*Table28[[#This Row],[Units Sold]]</f>
        <v>14.91</v>
      </c>
    </row>
    <row r="282" spans="3:9" ht="21" x14ac:dyDescent="0.35">
      <c r="C282" s="2" t="s">
        <v>9</v>
      </c>
      <c r="D282" s="2" t="s">
        <v>21</v>
      </c>
      <c r="E282" s="2" t="s">
        <v>40</v>
      </c>
      <c r="F282" s="2">
        <v>2268</v>
      </c>
      <c r="G282" s="2">
        <v>63</v>
      </c>
      <c r="H282" s="2">
        <f>VLOOKUP(Table28[[#This Row],[Product]],Table6[#All],2,FALSE)</f>
        <v>16.73</v>
      </c>
      <c r="I282" s="2">
        <f>Table28[[#This Row],[Cost Per Unit]]*Table28[[#This Row],[Units Sold]]</f>
        <v>1053.99</v>
      </c>
    </row>
    <row r="283" spans="3:9" ht="21" x14ac:dyDescent="0.35">
      <c r="C283" s="2" t="s">
        <v>26</v>
      </c>
      <c r="D283" s="2" t="s">
        <v>10</v>
      </c>
      <c r="E283" s="2" t="s">
        <v>22</v>
      </c>
      <c r="F283" s="2">
        <v>4753</v>
      </c>
      <c r="G283" s="2">
        <v>246</v>
      </c>
      <c r="H283" s="2">
        <f>VLOOKUP(Table28[[#This Row],[Product]],Table6[#All],2,FALSE)</f>
        <v>5.79</v>
      </c>
      <c r="I283" s="2">
        <f>Table28[[#This Row],[Cost Per Unit]]*Table28[[#This Row],[Units Sold]]</f>
        <v>1424.34</v>
      </c>
    </row>
    <row r="284" spans="3:9" ht="21" x14ac:dyDescent="0.35">
      <c r="C284" s="2" t="s">
        <v>27</v>
      </c>
      <c r="D284" s="2" t="s">
        <v>31</v>
      </c>
      <c r="E284" s="2" t="s">
        <v>37</v>
      </c>
      <c r="F284" s="2">
        <v>7511</v>
      </c>
      <c r="G284" s="2">
        <v>120</v>
      </c>
      <c r="H284" s="2">
        <f>VLOOKUP(Table28[[#This Row],[Product]],Table6[#All],2,FALSE)</f>
        <v>7.64</v>
      </c>
      <c r="I284" s="2">
        <f>Table28[[#This Row],[Cost Per Unit]]*Table28[[#This Row],[Units Sold]]</f>
        <v>916.8</v>
      </c>
    </row>
    <row r="285" spans="3:9" ht="21" x14ac:dyDescent="0.35">
      <c r="C285" s="2" t="s">
        <v>27</v>
      </c>
      <c r="D285" s="2" t="s">
        <v>21</v>
      </c>
      <c r="E285" s="2" t="s">
        <v>22</v>
      </c>
      <c r="F285" s="2">
        <v>4326</v>
      </c>
      <c r="G285" s="2">
        <v>348</v>
      </c>
      <c r="H285" s="2">
        <f>VLOOKUP(Table28[[#This Row],[Product]],Table6[#All],2,FALSE)</f>
        <v>5.79</v>
      </c>
      <c r="I285" s="2">
        <f>Table28[[#This Row],[Cost Per Unit]]*Table28[[#This Row],[Units Sold]]</f>
        <v>2014.92</v>
      </c>
    </row>
    <row r="286" spans="3:9" ht="21" x14ac:dyDescent="0.35">
      <c r="C286" s="2" t="s">
        <v>14</v>
      </c>
      <c r="D286" s="2" t="s">
        <v>31</v>
      </c>
      <c r="E286" s="2" t="s">
        <v>35</v>
      </c>
      <c r="F286" s="2">
        <v>4935</v>
      </c>
      <c r="G286" s="2">
        <v>126</v>
      </c>
      <c r="H286" s="2">
        <f>VLOOKUP(Table28[[#This Row],[Product]],Table6[#All],2,FALSE)</f>
        <v>6.49</v>
      </c>
      <c r="I286" s="2">
        <f>Table28[[#This Row],[Cost Per Unit]]*Table28[[#This Row],[Units Sold]]</f>
        <v>817.74</v>
      </c>
    </row>
    <row r="287" spans="3:9" ht="21" x14ac:dyDescent="0.35">
      <c r="C287" s="2" t="s">
        <v>17</v>
      </c>
      <c r="D287" s="2" t="s">
        <v>10</v>
      </c>
      <c r="E287" s="2" t="s">
        <v>8</v>
      </c>
      <c r="F287" s="2">
        <v>4781</v>
      </c>
      <c r="G287" s="2">
        <v>123</v>
      </c>
      <c r="H287" s="2">
        <f>VLOOKUP(Table28[[#This Row],[Product]],Table6[#All],2,FALSE)</f>
        <v>14.49</v>
      </c>
      <c r="I287" s="2">
        <f>Table28[[#This Row],[Cost Per Unit]]*Table28[[#This Row],[Units Sold]]</f>
        <v>1782.27</v>
      </c>
    </row>
    <row r="288" spans="3:9" ht="21" x14ac:dyDescent="0.35">
      <c r="C288" s="2" t="s">
        <v>26</v>
      </c>
      <c r="D288" s="2" t="s">
        <v>21</v>
      </c>
      <c r="E288" s="2" t="s">
        <v>19</v>
      </c>
      <c r="F288" s="2">
        <v>7483</v>
      </c>
      <c r="G288" s="2">
        <v>45</v>
      </c>
      <c r="H288" s="2">
        <f>VLOOKUP(Table28[[#This Row],[Product]],Table6[#All],2,FALSE)</f>
        <v>13.15</v>
      </c>
      <c r="I288" s="2">
        <f>Table28[[#This Row],[Cost Per Unit]]*Table28[[#This Row],[Units Sold]]</f>
        <v>591.75</v>
      </c>
    </row>
    <row r="289" spans="3:9" ht="21" x14ac:dyDescent="0.35">
      <c r="C289" s="2" t="s">
        <v>36</v>
      </c>
      <c r="D289" s="2" t="s">
        <v>21</v>
      </c>
      <c r="E289" s="2" t="s">
        <v>13</v>
      </c>
      <c r="F289" s="2">
        <v>6860</v>
      </c>
      <c r="G289" s="2">
        <v>126</v>
      </c>
      <c r="H289" s="2">
        <f>VLOOKUP(Table28[[#This Row],[Product]],Table6[#All],2,FALSE)</f>
        <v>11.88</v>
      </c>
      <c r="I289" s="2">
        <f>Table28[[#This Row],[Cost Per Unit]]*Table28[[#This Row],[Units Sold]]</f>
        <v>1496.88</v>
      </c>
    </row>
    <row r="290" spans="3:9" ht="21" x14ac:dyDescent="0.35">
      <c r="C290" s="2" t="s">
        <v>6</v>
      </c>
      <c r="D290" s="2" t="s">
        <v>7</v>
      </c>
      <c r="E290" s="2" t="s">
        <v>33</v>
      </c>
      <c r="F290" s="2">
        <v>9002</v>
      </c>
      <c r="G290" s="2">
        <v>72</v>
      </c>
      <c r="H290" s="2">
        <f>VLOOKUP(Table28[[#This Row],[Product]],Table6[#All],2,FALSE)</f>
        <v>7.16</v>
      </c>
      <c r="I290" s="2">
        <f>Table28[[#This Row],[Cost Per Unit]]*Table28[[#This Row],[Units Sold]]</f>
        <v>515.52</v>
      </c>
    </row>
    <row r="291" spans="3:9" ht="21" x14ac:dyDescent="0.35">
      <c r="C291" s="2" t="s">
        <v>17</v>
      </c>
      <c r="D291" s="2" t="s">
        <v>15</v>
      </c>
      <c r="E291" s="2" t="s">
        <v>33</v>
      </c>
      <c r="F291" s="2">
        <v>1400</v>
      </c>
      <c r="G291" s="2">
        <v>135</v>
      </c>
      <c r="H291" s="2">
        <f>VLOOKUP(Table28[[#This Row],[Product]],Table6[#All],2,FALSE)</f>
        <v>7.16</v>
      </c>
      <c r="I291" s="2">
        <f>Table28[[#This Row],[Cost Per Unit]]*Table28[[#This Row],[Units Sold]]</f>
        <v>966.6</v>
      </c>
    </row>
    <row r="292" spans="3:9" ht="21" x14ac:dyDescent="0.35">
      <c r="C292" s="2" t="s">
        <v>36</v>
      </c>
      <c r="D292" s="2" t="s">
        <v>31</v>
      </c>
      <c r="E292" s="2" t="s">
        <v>23</v>
      </c>
      <c r="F292" s="2">
        <v>4053</v>
      </c>
      <c r="G292" s="2">
        <v>24</v>
      </c>
      <c r="H292" s="2">
        <f>VLOOKUP(Table28[[#This Row],[Product]],Table6[#All],2,FALSE)</f>
        <v>9.77</v>
      </c>
      <c r="I292" s="2">
        <f>Table28[[#This Row],[Cost Per Unit]]*Table28[[#This Row],[Units Sold]]</f>
        <v>234.48</v>
      </c>
    </row>
    <row r="293" spans="3:9" ht="21" x14ac:dyDescent="0.35">
      <c r="C293" s="2" t="s">
        <v>24</v>
      </c>
      <c r="D293" s="2" t="s">
        <v>15</v>
      </c>
      <c r="E293" s="2" t="s">
        <v>22</v>
      </c>
      <c r="F293" s="2">
        <v>2149</v>
      </c>
      <c r="G293" s="2">
        <v>117</v>
      </c>
      <c r="H293" s="2">
        <f>VLOOKUP(Table28[[#This Row],[Product]],Table6[#All],2,FALSE)</f>
        <v>5.79</v>
      </c>
      <c r="I293" s="2">
        <f>Table28[[#This Row],[Cost Per Unit]]*Table28[[#This Row],[Units Sold]]</f>
        <v>677.43</v>
      </c>
    </row>
    <row r="294" spans="3:9" ht="21" x14ac:dyDescent="0.35">
      <c r="C294" s="2" t="s">
        <v>28</v>
      </c>
      <c r="D294" s="2" t="s">
        <v>18</v>
      </c>
      <c r="E294" s="2" t="s">
        <v>33</v>
      </c>
      <c r="F294" s="2">
        <v>3640</v>
      </c>
      <c r="G294" s="2">
        <v>51</v>
      </c>
      <c r="H294" s="2">
        <f>VLOOKUP(Table28[[#This Row],[Product]],Table6[#All],2,FALSE)</f>
        <v>7.16</v>
      </c>
      <c r="I294" s="2">
        <f>Table28[[#This Row],[Cost Per Unit]]*Table28[[#This Row],[Units Sold]]</f>
        <v>365.16</v>
      </c>
    </row>
    <row r="295" spans="3:9" ht="21" x14ac:dyDescent="0.35">
      <c r="C295" s="2" t="s">
        <v>27</v>
      </c>
      <c r="D295" s="2" t="s">
        <v>18</v>
      </c>
      <c r="E295" s="2" t="s">
        <v>35</v>
      </c>
      <c r="F295" s="2">
        <v>630</v>
      </c>
      <c r="G295" s="2">
        <v>36</v>
      </c>
      <c r="H295" s="2">
        <f>VLOOKUP(Table28[[#This Row],[Product]],Table6[#All],2,FALSE)</f>
        <v>6.49</v>
      </c>
      <c r="I295" s="2">
        <f>Table28[[#This Row],[Cost Per Unit]]*Table28[[#This Row],[Units Sold]]</f>
        <v>233.64000000000001</v>
      </c>
    </row>
    <row r="296" spans="3:9" ht="21" x14ac:dyDescent="0.35">
      <c r="C296" s="2" t="s">
        <v>12</v>
      </c>
      <c r="D296" s="2" t="s">
        <v>10</v>
      </c>
      <c r="E296" s="2" t="s">
        <v>40</v>
      </c>
      <c r="F296" s="2">
        <v>2429</v>
      </c>
      <c r="G296" s="2">
        <v>144</v>
      </c>
      <c r="H296" s="2">
        <f>VLOOKUP(Table28[[#This Row],[Product]],Table6[#All],2,FALSE)</f>
        <v>16.73</v>
      </c>
      <c r="I296" s="2">
        <f>Table28[[#This Row],[Cost Per Unit]]*Table28[[#This Row],[Units Sold]]</f>
        <v>2409.12</v>
      </c>
    </row>
    <row r="297" spans="3:9" ht="21" x14ac:dyDescent="0.35">
      <c r="C297" s="2" t="s">
        <v>12</v>
      </c>
      <c r="D297" s="2" t="s">
        <v>15</v>
      </c>
      <c r="E297" s="2" t="s">
        <v>19</v>
      </c>
      <c r="F297" s="2">
        <v>2142</v>
      </c>
      <c r="G297" s="2">
        <v>114</v>
      </c>
      <c r="H297" s="2">
        <f>VLOOKUP(Table28[[#This Row],[Product]],Table6[#All],2,FALSE)</f>
        <v>13.15</v>
      </c>
      <c r="I297" s="2">
        <f>Table28[[#This Row],[Cost Per Unit]]*Table28[[#This Row],[Units Sold]]</f>
        <v>1499.1000000000001</v>
      </c>
    </row>
    <row r="298" spans="3:9" ht="21" x14ac:dyDescent="0.35">
      <c r="C298" s="2" t="s">
        <v>24</v>
      </c>
      <c r="D298" s="2" t="s">
        <v>7</v>
      </c>
      <c r="E298" s="2" t="s">
        <v>8</v>
      </c>
      <c r="F298" s="2">
        <v>6454</v>
      </c>
      <c r="G298" s="2">
        <v>54</v>
      </c>
      <c r="H298" s="2">
        <f>VLOOKUP(Table28[[#This Row],[Product]],Table6[#All],2,FALSE)</f>
        <v>14.49</v>
      </c>
      <c r="I298" s="2">
        <f>Table28[[#This Row],[Cost Per Unit]]*Table28[[#This Row],[Units Sold]]</f>
        <v>782.46</v>
      </c>
    </row>
    <row r="299" spans="3:9" ht="21" x14ac:dyDescent="0.35">
      <c r="C299" s="2" t="s">
        <v>24</v>
      </c>
      <c r="D299" s="2" t="s">
        <v>7</v>
      </c>
      <c r="E299" s="2" t="s">
        <v>30</v>
      </c>
      <c r="F299" s="2">
        <v>4487</v>
      </c>
      <c r="G299" s="2">
        <v>333</v>
      </c>
      <c r="H299" s="2">
        <f>VLOOKUP(Table28[[#This Row],[Product]],Table6[#All],2,FALSE)</f>
        <v>8.7899999999999991</v>
      </c>
      <c r="I299" s="2">
        <f>Table28[[#This Row],[Cost Per Unit]]*Table28[[#This Row],[Units Sold]]</f>
        <v>2927.0699999999997</v>
      </c>
    </row>
    <row r="300" spans="3:9" ht="21" x14ac:dyDescent="0.35">
      <c r="C300" s="2" t="s">
        <v>28</v>
      </c>
      <c r="D300" s="2" t="s">
        <v>7</v>
      </c>
      <c r="E300" s="2" t="s">
        <v>13</v>
      </c>
      <c r="F300" s="2">
        <v>938</v>
      </c>
      <c r="G300" s="2">
        <v>366</v>
      </c>
      <c r="H300" s="2">
        <f>VLOOKUP(Table28[[#This Row],[Product]],Table6[#All],2,FALSE)</f>
        <v>11.88</v>
      </c>
      <c r="I300" s="2">
        <f>Table28[[#This Row],[Cost Per Unit]]*Table28[[#This Row],[Units Sold]]</f>
        <v>4348.08</v>
      </c>
    </row>
    <row r="301" spans="3:9" ht="21" x14ac:dyDescent="0.35">
      <c r="C301" s="2" t="s">
        <v>28</v>
      </c>
      <c r="D301" s="2" t="s">
        <v>21</v>
      </c>
      <c r="E301" s="2" t="s">
        <v>43</v>
      </c>
      <c r="F301" s="2">
        <v>8841</v>
      </c>
      <c r="G301" s="2">
        <v>303</v>
      </c>
      <c r="H301" s="2">
        <f>VLOOKUP(Table28[[#This Row],[Product]],Table6[#All],2,FALSE)</f>
        <v>5.6</v>
      </c>
      <c r="I301" s="2">
        <f>Table28[[#This Row],[Cost Per Unit]]*Table28[[#This Row],[Units Sold]]</f>
        <v>1696.8</v>
      </c>
    </row>
    <row r="302" spans="3:9" ht="21" x14ac:dyDescent="0.35">
      <c r="C302" s="2" t="s">
        <v>27</v>
      </c>
      <c r="D302" s="2" t="s">
        <v>18</v>
      </c>
      <c r="E302" s="2" t="s">
        <v>20</v>
      </c>
      <c r="F302" s="2">
        <v>4018</v>
      </c>
      <c r="G302" s="2">
        <v>126</v>
      </c>
      <c r="H302" s="2">
        <f>VLOOKUP(Table28[[#This Row],[Product]],Table6[#All],2,FALSE)</f>
        <v>12.37</v>
      </c>
      <c r="I302" s="2">
        <f>Table28[[#This Row],[Cost Per Unit]]*Table28[[#This Row],[Units Sold]]</f>
        <v>1558.62</v>
      </c>
    </row>
    <row r="303" spans="3:9" ht="21" x14ac:dyDescent="0.35">
      <c r="C303" s="2" t="s">
        <v>14</v>
      </c>
      <c r="D303" s="2" t="s">
        <v>7</v>
      </c>
      <c r="E303" s="2" t="s">
        <v>38</v>
      </c>
      <c r="F303" s="2">
        <v>714</v>
      </c>
      <c r="G303" s="2">
        <v>231</v>
      </c>
      <c r="H303" s="2">
        <f>VLOOKUP(Table28[[#This Row],[Product]],Table6[#All],2,FALSE)</f>
        <v>11.73</v>
      </c>
      <c r="I303" s="2">
        <f>Table28[[#This Row],[Cost Per Unit]]*Table28[[#This Row],[Units Sold]]</f>
        <v>2709.63</v>
      </c>
    </row>
    <row r="304" spans="3:9" ht="21" x14ac:dyDescent="0.35">
      <c r="C304" s="2" t="s">
        <v>12</v>
      </c>
      <c r="D304" s="2" t="s">
        <v>21</v>
      </c>
      <c r="E304" s="2" t="s">
        <v>19</v>
      </c>
      <c r="F304" s="2">
        <v>3850</v>
      </c>
      <c r="G304" s="2">
        <v>102</v>
      </c>
      <c r="H304" s="2">
        <f>VLOOKUP(Table28[[#This Row],[Product]],Table6[#All],2,FALSE)</f>
        <v>13.15</v>
      </c>
      <c r="I304" s="2">
        <f>Table28[[#This Row],[Cost Per Unit]]*Table28[[#This Row],[Units Sold]]</f>
        <v>1341.3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0 6 f 6 5 5 8 e - 6 8 5 4 - 4 a 2 1 - b 2 5 7 - 2 6 e 8 2 6 0 e 7 7 b 5 " > < C u s t o m C o n t e n t > < ! [ C D A T A [ < ? x m l   v e r s i o n = " 1 . 0 "   e n c o d i n g = " u t f - 1 6 " ? > < S e t t i n g s > < C a l c u l a t e d F i e l d s > < i t e m > < M e a s u r e N a m e > S a l e s   P e r   U n i t < / M e a s u r e N a m e > < D i s p l a y N a m e > S a l e s   P e r   U n i t < / D i s p l a y N a m e > < V i s i b l e > T r u e < / V i s i b l e > < / i t e m > < / C a l c u l a t e d F i e l d s > < S A H o s t H a s h > 0 < / S A H o s t H a s h > < G e m i n i F i e l d L i s t V i s i b l e > T r u e < / G e m i n i F i e l d L i s t V i s i b l e > < / S e t t i n g s > ] ] > < / C u s t o m C o n t e n t > < / G e m i n i > 
</file>

<file path=customXml/item3.xml>��< ? x m l   v e r s i o n = " 1 . 0 "   e n c o d i n g = " U T F - 1 6 " ? > < G e m i n i   x m l n s = " h t t p : / / g e m i n i / p i v o t c u s t o m i z a t i o n / 8 b 2 2 6 8 2 5 - 5 6 6 3 - 4 5 b 4 - 8 b c 6 - 1 b 6 2 a 4 7 8 8 c e 1 " > < C u s t o m C o n t e n t > < ! [ C D A T A [ < ? x m l   v e r s i o n = " 1 . 0 "   e n c o d i n g = " u t f - 1 6 " ? > < S e t t i n g s > < C a l c u l a t e d F i e l d s > < i t e m > < M e a s u r e N a m e > S a l e s   P e r   U n i t < / M e a s u r e N a m e > < D i s p l a y N a m e > S a l e s   P e r   U n i t < / D i s p l a y N a m e > < V i s i b l e > T r u e < / V i s i b l e > < / i t e m > < / C a l c u l a t e d F i e l d s > < S A H o s t H a s h > 0 < / S A H o s t H a s h > < G e m i n i F i e l d L i s t V i s i b l e > T r u e < / G e m i n i F i e l d L i s t V i s i b l e > < / S e t t i n g s > ] ] > < / 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 2 0 2 2 - 0 2 - 1 2 T 1 4 : 3 5 : 5 3 . 7 0 1 8 3 6 1 - 0 5 : 0 0 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2 9 2 3 f 2 8 1 - 6 1 e a - 4 b 4 4 - 8 1 b 4 - a 4 d 0 a d a e 7 6 2 d " > < 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CBDC235-883C-439C-B1A2-55F9ABDF630A}">
  <ds:schemaRefs/>
</ds:datastoreItem>
</file>

<file path=customXml/itemProps2.xml><?xml version="1.0" encoding="utf-8"?>
<ds:datastoreItem xmlns:ds="http://schemas.openxmlformats.org/officeDocument/2006/customXml" ds:itemID="{9E4A5346-B491-4DF7-97CC-107EAF1B9BB6}">
  <ds:schemaRefs/>
</ds:datastoreItem>
</file>

<file path=customXml/itemProps3.xml><?xml version="1.0" encoding="utf-8"?>
<ds:datastoreItem xmlns:ds="http://schemas.openxmlformats.org/officeDocument/2006/customXml" ds:itemID="{97F589C0-4820-432D-A7B9-071CE8634F41}">
  <ds:schemaRefs/>
</ds:datastoreItem>
</file>

<file path=customXml/itemProps4.xml><?xml version="1.0" encoding="utf-8"?>
<ds:datastoreItem xmlns:ds="http://schemas.openxmlformats.org/officeDocument/2006/customXml" ds:itemID="{6B1804CA-9B49-4A4F-93A1-5F3DC0EDB726}">
  <ds:schemaRefs/>
</ds:datastoreItem>
</file>

<file path=customXml/itemProps5.xml><?xml version="1.0" encoding="utf-8"?>
<ds:datastoreItem xmlns:ds="http://schemas.openxmlformats.org/officeDocument/2006/customXml" ds:itemID="{75FDFA50-471B-44B9-A6AB-6D5AF40182D2}">
  <ds:schemaRefs/>
</ds:datastoreItem>
</file>

<file path=customXml/itemProps6.xml><?xml version="1.0" encoding="utf-8"?>
<ds:datastoreItem xmlns:ds="http://schemas.openxmlformats.org/officeDocument/2006/customXml" ds:itemID="{69283914-BDFA-4026-BEFA-4A9E5651FAFF}">
  <ds:schemaRefs/>
</ds:datastoreItem>
</file>

<file path=customXml/itemProps7.xml><?xml version="1.0" encoding="utf-8"?>
<ds:datastoreItem xmlns:ds="http://schemas.openxmlformats.org/officeDocument/2006/customXml" ds:itemID="{1D4A38AB-22A8-408B-BE0C-561FF581C0D3}">
  <ds:schemaRefs/>
</ds:datastoreItem>
</file>

<file path=customXml/itemProps8.xml><?xml version="1.0" encoding="utf-8"?>
<ds:datastoreItem xmlns:ds="http://schemas.openxmlformats.org/officeDocument/2006/customXml" ds:itemID="{CBDE97B6-F52C-430C-87B7-A889D86700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 Data</vt:lpstr>
      <vt:lpstr>Quick Stats</vt:lpstr>
      <vt:lpstr>EDA</vt:lpstr>
      <vt:lpstr>Sales-1</vt:lpstr>
      <vt:lpstr>Sales-2</vt:lpstr>
      <vt:lpstr>Top 5 Products</vt:lpstr>
      <vt:lpstr>Outliers</vt:lpstr>
      <vt:lpstr>Sales Person Performance</vt:lpstr>
      <vt:lpstr>Cost Calculation</vt:lpstr>
      <vt:lpstr>Profit By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Pakshil Jani</dc:creator>
  <cp:lastModifiedBy>Pakshil Jani</cp:lastModifiedBy>
  <dcterms:created xsi:type="dcterms:W3CDTF">2022-02-12T14:57:21Z</dcterms:created>
  <dcterms:modified xsi:type="dcterms:W3CDTF">2022-02-13T17:07:50Z</dcterms:modified>
</cp:coreProperties>
</file>